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3"/>
    <sheet state="visible" name="Feuille 2" sheetId="2" r:id="rId4"/>
  </sheets>
  <definedNames/>
  <calcPr/>
</workbook>
</file>

<file path=xl/sharedStrings.xml><?xml version="1.0" encoding="utf-8"?>
<sst xmlns="http://schemas.openxmlformats.org/spreadsheetml/2006/main" count="89" uniqueCount="78">
  <si>
    <t>Planification globale en programmation Mathématiques</t>
  </si>
  <si>
    <t>Planification globale primaire</t>
  </si>
  <si>
    <t>Secondaire 1</t>
  </si>
  <si>
    <t>Secondaire 2</t>
  </si>
  <si>
    <t>Planification globale en programmation Maths</t>
  </si>
  <si>
    <t>Secondaire 3</t>
  </si>
  <si>
    <t>Secondaire 4 CST</t>
  </si>
  <si>
    <t>Secondaire 4 SN</t>
  </si>
  <si>
    <t>Secondaire 5 CST</t>
  </si>
  <si>
    <t>Secondaire 5 SN</t>
  </si>
  <si>
    <t>Planification globale en sciences</t>
  </si>
  <si>
    <t>1er cycle</t>
  </si>
  <si>
    <t>2e cycle</t>
  </si>
  <si>
    <t>3e cycle</t>
  </si>
  <si>
    <t>Secondaire 4 - CST</t>
  </si>
  <si>
    <t>Secondaire 4 - SN</t>
  </si>
  <si>
    <t>Secondaire 5- CST</t>
  </si>
  <si>
    <t>Secondaire 5- SN</t>
  </si>
  <si>
    <t>ScratchJr</t>
  </si>
  <si>
    <t>Tu ne connais pas Scratch? Écoute ce vidéo:</t>
  </si>
  <si>
    <t>https://youtu.be/pLdnq6SwsqQ</t>
  </si>
  <si>
    <t>Leçon 1</t>
  </si>
  <si>
    <t>Fonction exponentielle</t>
  </si>
  <si>
    <t>Leçon 2</t>
  </si>
  <si>
    <t>Mouvement</t>
  </si>
  <si>
    <t>Fonction Logarithmique</t>
  </si>
  <si>
    <t>Trouver les 0, formule quadratique</t>
  </si>
  <si>
    <t>Loi des Cosinus 2 : angle et mesure d'un côté</t>
  </si>
  <si>
    <t>Leçon 3</t>
  </si>
  <si>
    <t>Fonction par parties</t>
  </si>
  <si>
    <t>Étude d'une fonction quadratique</t>
  </si>
  <si>
    <t>Leçon 4</t>
  </si>
  <si>
    <t>Aire et volume des solides</t>
  </si>
  <si>
    <t>Statistiques</t>
  </si>
  <si>
    <t>Leçon 5</t>
  </si>
  <si>
    <t>Leçon 6</t>
  </si>
  <si>
    <t>Calcul de l'aire</t>
  </si>
  <si>
    <t xml:space="preserve">  </t>
  </si>
  <si>
    <t>Leçon 7</t>
  </si>
  <si>
    <t>L'addition de 2 nombres</t>
  </si>
  <si>
    <t>Leçon 8</t>
  </si>
  <si>
    <t>Comparer des nombres</t>
  </si>
  <si>
    <t>Calcul de la taxe</t>
  </si>
  <si>
    <t>Leçon 9</t>
  </si>
  <si>
    <t>Pair impair</t>
  </si>
  <si>
    <t>Leçon 10</t>
  </si>
  <si>
    <t>Caractères de divisibilité</t>
  </si>
  <si>
    <t>Triangles isométriques et semblables</t>
  </si>
  <si>
    <t>Leçon 11</t>
  </si>
  <si>
    <t>Conversion de mesures</t>
  </si>
  <si>
    <t>Leçon 12</t>
  </si>
  <si>
    <t>Leçon 13</t>
  </si>
  <si>
    <t>On chante Code Mtl</t>
  </si>
  <si>
    <t>Leçon 14</t>
  </si>
  <si>
    <t>On joue Code Mtl</t>
  </si>
  <si>
    <t>Nombre manquant dans une moyenne</t>
  </si>
  <si>
    <t>Leçon 15</t>
  </si>
  <si>
    <t>Leçon 16</t>
  </si>
  <si>
    <t>Tout sur moi Code Mtl</t>
  </si>
  <si>
    <t>Leçon 17</t>
  </si>
  <si>
    <t>Leçon 18</t>
  </si>
  <si>
    <t>Leçon 19</t>
  </si>
  <si>
    <t>Leçon 20</t>
  </si>
  <si>
    <t>Documents</t>
  </si>
  <si>
    <t>Légende:</t>
  </si>
  <si>
    <t xml:space="preserve"> si la case est orange, c'est seulement le programme Scratch qui est présent et non la fiche détaillée de l'activité.</t>
  </si>
  <si>
    <t>Si le lien web n'est pas présent pour une case avec de l'écriture en noir, c'est que le lien web sera ajouté éventuellement.</t>
  </si>
  <si>
    <t>Personnes ayant contribué à ce document:</t>
  </si>
  <si>
    <r>
      <rPr>
        <b/>
      </rPr>
      <t>Stéphanie Rioux</t>
    </r>
    <r>
      <t>, RÉCT national MST, stephanie.rioux@recitmst.qc.ca</t>
    </r>
  </si>
  <si>
    <r>
      <rPr>
        <b/>
      </rPr>
      <t>Sonya Fiset</t>
    </r>
    <r>
      <t>, RÉCIT national MST, sonya.fiset@recitmst.qc.ca</t>
    </r>
  </si>
  <si>
    <r>
      <rPr>
        <b/>
      </rPr>
      <t>Mélanie Boucher</t>
    </r>
    <r>
      <t>, CS Capitale, boucher.melanie@cscapitale.qc.ca</t>
    </r>
  </si>
  <si>
    <r>
      <rPr>
        <b/>
      </rPr>
      <t>Annie Fillion</t>
    </r>
    <r>
      <t>, CS Capitale, fillion.anne@cscapitale.qc.ca</t>
    </r>
  </si>
  <si>
    <r>
      <rPr>
        <b/>
      </rPr>
      <t>François Pomerleau</t>
    </r>
    <r>
      <t>, CS Beauce-Etchemin, francois.pomerleau@csbe.qc.ca</t>
    </r>
  </si>
  <si>
    <r>
      <rPr>
        <b/>
      </rPr>
      <t>Sandra Fortin</t>
    </r>
    <r>
      <t>, CS Beauce-Etchemin, sandra.fortin@csbe.qc.ca</t>
    </r>
  </si>
  <si>
    <r>
      <rPr>
        <b/>
      </rPr>
      <t>Jocelyn Nicol</t>
    </r>
    <r>
      <t>, Collège Mont-Sacré-Cœur, joceecole@gmail.com</t>
    </r>
  </si>
  <si>
    <r>
      <rPr>
        <b/>
      </rPr>
      <t>Benoit Brosseau</t>
    </r>
    <r>
      <t>, CS Marie-Victorin, benoit_brosseau@csmv.qc.ca</t>
    </r>
  </si>
  <si>
    <r>
      <rPr>
        <b/>
      </rPr>
      <t>Chantal Morissette</t>
    </r>
    <r>
      <t>, CS Capitale, morissette.chantal@cscapitale.qc.ca</t>
    </r>
  </si>
  <si>
    <r>
      <rPr>
        <b/>
      </rPr>
      <t>Marie-Michèle Mathieu</t>
    </r>
    <r>
      <t>, CS Beauce-Etchemin, marie-michele.mathieu@csbe.qc.ca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</si>
</sst>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8">
    <font>
      <sz val="10.0"/>
      <color rgb="FF000000"/>
      <name val="Arial"/>
    </font>
    <font>
      <color rgb="FFFFFFFF"/>
    </font>
    <font/>
    <font>
      <sz val="9.0"/>
      <color rgb="FFFFFFFF"/>
    </font>
    <font>
      <b/>
    </font>
    <font>
      <u/>
      <color rgb="FF0000FF"/>
    </font>
    <font>
      <u/>
      <color rgb="FFFFFFFF"/>
    </font>
    <font>
      <u/>
      <color rgb="FF0000FF"/>
    </font>
    <font>
      <color rgb="FF0000FF"/>
    </font>
    <font>
      <u/>
      <color rgb="FF0000FF"/>
    </font>
    <font>
      <u/>
      <color rgb="FF0000FF"/>
    </font>
    <font>
      <u/>
      <color rgb="FF1155CC"/>
      <name val="Arial"/>
    </font>
    <font>
      <b/>
      <sz val="12.0"/>
    </font>
    <font>
      <b/>
      <sz val="11.0"/>
    </font>
    <font>
      <u/>
      <color rgb="FF0000FF"/>
      <name val="Arial"/>
    </font>
    <font>
      <b/>
      <u/>
      <sz val="11.0"/>
      <color rgb="FF000000"/>
    </font>
    <font>
      <u/>
      <color rgb="FF0000FF"/>
    </font>
    <font>
      <u/>
      <color rgb="FF0000FF"/>
    </font>
    <font>
      <u/>
      <color rgb="FF0000FF"/>
    </font>
    <font>
      <name val="Arial"/>
    </font>
    <font>
      <u/>
      <color rgb="FF1155CC"/>
      <name val="Arial"/>
    </font>
    <font>
      <u/>
      <color rgb="FF0000FF"/>
      <name val="Arial"/>
    </font>
    <font>
      <color rgb="FF000000"/>
      <name val="Arial"/>
    </font>
    <font>
      <u/>
      <color rgb="FF0000FF"/>
      <name val="Arial"/>
    </font>
    <font>
      <u/>
      <color rgb="FF0000FF"/>
    </font>
    <font>
      <u/>
      <color rgb="FF4A86E8"/>
      <name val="Arial"/>
    </font>
    <font>
      <u/>
      <color rgb="FF0000FF"/>
    </font>
    <font>
      <u/>
      <color rgb="FF0000FF"/>
      <name val="Arial"/>
    </font>
    <font>
      <u/>
      <color rgb="FF1155CC"/>
      <name val="Arial"/>
    </font>
    <font>
      <u/>
      <color rgb="FF0000FF"/>
    </font>
    <font>
      <color rgb="FF000000"/>
    </font>
    <font>
      <b/>
      <u/>
      <sz val="12.0"/>
      <color rgb="FF0000FF"/>
    </font>
    <font>
      <u/>
      <color rgb="FF0000FF"/>
    </font>
    <font>
      <u/>
      <color rgb="FF0000FF"/>
    </font>
    <font>
      <u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color rgb="FF0000FF"/>
    </font>
    <font>
      <u/>
      <color rgb="FF0000FF"/>
    </font>
    <font>
      <u/>
      <color rgb="FF0000FF"/>
    </font>
    <font>
      <b/>
      <sz val="12.0"/>
      <color rgb="FF0000FF"/>
    </font>
    <font>
      <u/>
      <color rgb="FF000000"/>
    </font>
    <font>
      <b/>
      <color rgb="FF000000"/>
    </font>
    <font>
      <b/>
      <u/>
      <sz val="14.0"/>
      <color rgb="FF0000FF"/>
      <name val="Arial"/>
    </font>
    <font>
      <u/>
      <color rgb="FF1155CC"/>
      <name val="Arial"/>
    </font>
    <font>
      <u/>
      <color rgb="FF1155CC"/>
      <name val="Arial"/>
    </font>
    <font>
      <u/>
      <color rgb="FF1155CC"/>
      <name val="Arial"/>
    </font>
    <font>
      <u/>
      <color rgb="FF0000FF"/>
    </font>
  </fonts>
  <fills count="10">
    <fill>
      <patternFill patternType="none"/>
    </fill>
    <fill>
      <patternFill patternType="lightGray"/>
    </fill>
    <fill>
      <patternFill patternType="solid">
        <fgColor rgb="FF1155CC"/>
        <bgColor rgb="FF1155CC"/>
      </patternFill>
    </fill>
    <fill>
      <patternFill patternType="solid">
        <fgColor rgb="FF0069BF"/>
        <bgColor rgb="FF0069BF"/>
      </patternFill>
    </fill>
    <fill>
      <patternFill patternType="solid">
        <fgColor rgb="FFFF9900"/>
        <bgColor rgb="FFFF9900"/>
      </patternFill>
    </fill>
    <fill>
      <patternFill patternType="solid">
        <fgColor rgb="FFFAA22A"/>
        <bgColor rgb="FFFAA22A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000000"/>
        <bgColor rgb="FF000000"/>
      </patternFill>
    </fill>
    <fill>
      <patternFill patternType="solid">
        <fgColor rgb="FFFFD487"/>
        <bgColor rgb="FFFFD487"/>
      </patternFill>
    </fill>
  </fills>
  <borders count="21">
    <border/>
    <border>
      <left style="thin">
        <color rgb="FF0000FF"/>
      </left>
      <top style="thin">
        <color rgb="FF0000FF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FF"/>
      </top>
      <bottom style="thin">
        <color rgb="FF000000"/>
      </bottom>
    </border>
    <border>
      <right style="thin">
        <color rgb="FF0000FF"/>
      </right>
      <top style="thin">
        <color rgb="FF0000FF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FF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FF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FF"/>
      </left>
      <top style="thin">
        <color rgb="FF000000"/>
      </top>
      <bottom style="thin">
        <color rgb="FF000000"/>
      </bottom>
    </border>
    <border>
      <right style="thin">
        <color rgb="FF0000FF"/>
      </right>
      <top style="thin">
        <color rgb="FF000000"/>
      </top>
      <bottom style="thin">
        <color rgb="FF000000"/>
      </bottom>
    </border>
    <border>
      <left style="thin">
        <color rgb="FF0000FF"/>
      </left>
      <right style="thin">
        <color rgb="FF000000"/>
      </right>
      <top style="thin">
        <color rgb="FF000000"/>
      </top>
      <bottom style="thin">
        <color rgb="FF0000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FF"/>
      </bottom>
    </border>
    <border>
      <left style="thin">
        <color rgb="FF000000"/>
      </left>
      <right style="thin">
        <color rgb="FF0000FF"/>
      </right>
      <top style="thin">
        <color rgb="FF000000"/>
      </top>
      <bottom style="thin">
        <color rgb="FF0000FF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3" fontId="2" numFmtId="0" xfId="0" applyBorder="1" applyFill="1" applyFont="1"/>
    <xf borderId="3" fillId="0" fontId="2" numFmtId="0" xfId="0" applyBorder="1" applyFont="1"/>
    <xf borderId="4" fillId="0" fontId="2" numFmtId="0" xfId="0" applyBorder="1" applyFont="1"/>
    <xf borderId="5" fillId="3" fontId="1" numFmtId="0" xfId="0" applyAlignment="1" applyBorder="1" applyFont="1">
      <alignment horizontal="center" readingOrder="0"/>
    </xf>
    <xf borderId="6" fillId="0" fontId="1" numFmtId="0" xfId="0" applyAlignment="1" applyBorder="1" applyFont="1">
      <alignment horizontal="center" readingOrder="0"/>
    </xf>
    <xf borderId="7" fillId="0" fontId="2" numFmtId="0" xfId="0" applyBorder="1" applyFont="1"/>
    <xf borderId="8" fillId="0" fontId="2" numFmtId="0" xfId="0" applyBorder="1" applyFont="1"/>
    <xf borderId="9" fillId="4" fontId="3" numFmtId="0" xfId="0" applyAlignment="1" applyBorder="1" applyFill="1" applyFont="1">
      <alignment horizontal="center" readingOrder="0"/>
    </xf>
    <xf borderId="10" fillId="0" fontId="2" numFmtId="0" xfId="0" applyBorder="1" applyFont="1"/>
    <xf borderId="2" fillId="4" fontId="3" numFmtId="0" xfId="0" applyAlignment="1" applyBorder="1" applyFont="1">
      <alignment horizontal="center" readingOrder="0"/>
    </xf>
    <xf borderId="11" fillId="4" fontId="3" numFmtId="0" xfId="0" applyAlignment="1" applyBorder="1" applyFont="1">
      <alignment horizontal="center" readingOrder="0"/>
    </xf>
    <xf borderId="12" fillId="0" fontId="2" numFmtId="0" xfId="0" applyBorder="1" applyFont="1"/>
    <xf borderId="2" fillId="3" fontId="4" numFmtId="0" xfId="0" applyAlignment="1" applyBorder="1" applyFont="1">
      <alignment horizontal="center"/>
    </xf>
    <xf borderId="2" fillId="5" fontId="1" numFmtId="0" xfId="0" applyAlignment="1" applyBorder="1" applyFill="1" applyFont="1">
      <alignment horizontal="center" readingOrder="0"/>
    </xf>
    <xf borderId="2" fillId="5" fontId="1" numFmtId="0" xfId="0" applyAlignment="1" applyBorder="1" applyFont="1">
      <alignment horizontal="center" readingOrder="0"/>
    </xf>
    <xf borderId="13" fillId="0" fontId="5" numFmtId="0" xfId="0" applyAlignment="1" applyBorder="1" applyFont="1">
      <alignment horizontal="center" readingOrder="0"/>
    </xf>
    <xf borderId="14" fillId="0" fontId="2" numFmtId="0" xfId="0" applyBorder="1" applyFont="1"/>
    <xf borderId="5" fillId="5" fontId="6" numFmtId="0" xfId="0" applyAlignment="1" applyBorder="1" applyFont="1">
      <alignment horizontal="left" readingOrder="0"/>
    </xf>
    <xf borderId="9" fillId="0" fontId="7" numFmtId="0" xfId="0" applyAlignment="1" applyBorder="1" applyFont="1">
      <alignment readingOrder="0" shrinkToFit="0" wrapText="0"/>
    </xf>
    <xf borderId="2" fillId="3" fontId="4" numFmtId="0" xfId="0" applyAlignment="1" applyBorder="1" applyFont="1">
      <alignment horizontal="center" readingOrder="0"/>
    </xf>
    <xf borderId="2" fillId="0" fontId="8" numFmtId="0" xfId="0" applyAlignment="1" applyBorder="1" applyFont="1">
      <alignment readingOrder="0" shrinkToFit="0" wrapText="0"/>
    </xf>
    <xf borderId="2" fillId="0" fontId="2" numFmtId="0" xfId="0" applyAlignment="1" applyBorder="1" applyFont="1">
      <alignment readingOrder="0" shrinkToFit="0" wrapText="0"/>
    </xf>
    <xf borderId="2" fillId="0" fontId="9" numFmtId="0" xfId="0" applyAlignment="1" applyBorder="1" applyFont="1">
      <alignment readingOrder="0" shrinkToFit="0" wrapText="0"/>
    </xf>
    <xf borderId="5" fillId="0" fontId="10" numFmtId="0" xfId="0" applyAlignment="1" applyBorder="1" applyFont="1">
      <alignment horizontal="left" readingOrder="0"/>
    </xf>
    <xf borderId="2" fillId="0" fontId="11" numFmtId="0" xfId="0" applyAlignment="1" applyBorder="1" applyFont="1">
      <alignment shrinkToFit="0" vertical="bottom" wrapText="0"/>
    </xf>
    <xf borderId="2" fillId="0" fontId="2" numFmtId="0" xfId="0" applyAlignment="1" applyBorder="1" applyFont="1">
      <alignment readingOrder="0" shrinkToFit="0" wrapText="0"/>
    </xf>
    <xf borderId="2" fillId="3" fontId="12" numFmtId="0" xfId="0" applyAlignment="1" applyBorder="1" applyFont="1">
      <alignment horizontal="center" readingOrder="0"/>
    </xf>
    <xf borderId="5" fillId="3" fontId="13" numFmtId="0" xfId="0" applyAlignment="1" applyBorder="1" applyFont="1">
      <alignment horizontal="right" readingOrder="0" shrinkToFit="0" wrapText="0"/>
    </xf>
    <xf borderId="2" fillId="0" fontId="14" numFmtId="0" xfId="0" applyAlignment="1" applyBorder="1" applyFont="1">
      <alignment readingOrder="0" shrinkToFit="0" vertical="bottom" wrapText="0"/>
    </xf>
    <xf borderId="5" fillId="3" fontId="15" numFmtId="0" xfId="0" applyAlignment="1" applyBorder="1" applyFont="1">
      <alignment readingOrder="0" shrinkToFit="0" wrapText="0"/>
    </xf>
    <xf borderId="0" fillId="6" fontId="12" numFmtId="0" xfId="0" applyFill="1" applyFont="1"/>
    <xf borderId="11" fillId="0" fontId="16" numFmtId="0" xfId="0" applyAlignment="1" applyBorder="1" applyFont="1">
      <alignment readingOrder="0" shrinkToFit="0" wrapText="0"/>
    </xf>
    <xf borderId="2" fillId="5" fontId="17" numFmtId="0" xfId="0" applyAlignment="1" applyBorder="1" applyFont="1">
      <alignment readingOrder="0" shrinkToFit="0" wrapText="0"/>
    </xf>
    <xf borderId="2" fillId="6" fontId="18" numFmtId="0" xfId="0" applyAlignment="1" applyBorder="1" applyFont="1">
      <alignment readingOrder="0" shrinkToFit="0" wrapText="0"/>
    </xf>
    <xf borderId="2" fillId="0" fontId="19" numFmtId="0" xfId="0" applyAlignment="1" applyBorder="1" applyFont="1">
      <alignment shrinkToFit="0" vertical="bottom" wrapText="0"/>
    </xf>
    <xf borderId="11" fillId="0" fontId="2" numFmtId="0" xfId="0" applyAlignment="1" applyBorder="1" applyFont="1">
      <alignment readingOrder="0" shrinkToFit="0" wrapText="0"/>
    </xf>
    <xf borderId="2" fillId="5" fontId="20" numFmtId="0" xfId="0" applyAlignment="1" applyBorder="1" applyFont="1">
      <alignment shrinkToFit="0" vertical="bottom" wrapText="0"/>
    </xf>
    <xf borderId="2" fillId="5" fontId="21" numFmtId="0" xfId="0" applyAlignment="1" applyBorder="1" applyFont="1">
      <alignment readingOrder="0" shrinkToFit="0" wrapText="0"/>
    </xf>
    <xf borderId="2" fillId="6" fontId="22" numFmtId="0" xfId="0" applyAlignment="1" applyBorder="1" applyFont="1">
      <alignment readingOrder="0" shrinkToFit="0" wrapText="0"/>
    </xf>
    <xf borderId="2" fillId="6" fontId="23" numFmtId="0" xfId="0" applyAlignment="1" applyBorder="1" applyFont="1">
      <alignment readingOrder="0" shrinkToFit="0" wrapText="0"/>
    </xf>
    <xf borderId="2" fillId="0" fontId="24" numFmtId="0" xfId="0" applyAlignment="1" applyBorder="1" applyFont="1">
      <alignment readingOrder="0" shrinkToFit="0" wrapText="0"/>
    </xf>
    <xf borderId="2" fillId="6" fontId="19" numFmtId="0" xfId="0" applyAlignment="1" applyBorder="1" applyFont="1">
      <alignment shrinkToFit="0" vertical="bottom" wrapText="0"/>
    </xf>
    <xf borderId="2" fillId="0" fontId="25" numFmtId="0" xfId="0" applyAlignment="1" applyBorder="1" applyFont="1">
      <alignment shrinkToFit="0" vertical="bottom" wrapText="0"/>
    </xf>
    <xf borderId="2" fillId="0" fontId="26" numFmtId="0" xfId="0" applyAlignment="1" applyBorder="1" applyFont="1">
      <alignment readingOrder="0"/>
    </xf>
    <xf borderId="2" fillId="0" fontId="27" numFmtId="0" xfId="0" applyAlignment="1" applyBorder="1" applyFont="1">
      <alignment shrinkToFit="0" vertical="bottom" wrapText="0"/>
    </xf>
    <xf borderId="2" fillId="0" fontId="2" numFmtId="0" xfId="0" applyBorder="1" applyFont="1"/>
    <xf borderId="2" fillId="0" fontId="28" numFmtId="0" xfId="0" applyAlignment="1" applyBorder="1" applyFont="1">
      <alignment readingOrder="0" shrinkToFit="0" vertical="bottom" wrapText="0"/>
    </xf>
    <xf borderId="9" fillId="0" fontId="2" numFmtId="0" xfId="0" applyBorder="1" applyFont="1"/>
    <xf borderId="15" fillId="0" fontId="2" numFmtId="0" xfId="0" applyAlignment="1" applyBorder="1" applyFont="1">
      <alignment shrinkToFit="0" wrapText="0"/>
    </xf>
    <xf borderId="16" fillId="0" fontId="29" numFmtId="0" xfId="0" applyAlignment="1" applyBorder="1" applyFont="1">
      <alignment readingOrder="0"/>
    </xf>
    <xf borderId="16" fillId="0" fontId="2" numFmtId="0" xfId="0" applyAlignment="1" applyBorder="1" applyFont="1">
      <alignment readingOrder="0" shrinkToFit="0" wrapText="0"/>
    </xf>
    <xf borderId="16" fillId="0" fontId="2" numFmtId="0" xfId="0" applyBorder="1" applyFont="1"/>
    <xf borderId="16" fillId="0" fontId="19" numFmtId="0" xfId="0" applyAlignment="1" applyBorder="1" applyFont="1">
      <alignment shrinkToFit="0" vertical="bottom" wrapText="0"/>
    </xf>
    <xf borderId="17" fillId="0" fontId="2" numFmtId="0" xfId="0" applyAlignment="1" applyBorder="1" applyFont="1">
      <alignment readingOrder="0" shrinkToFit="0" wrapText="0"/>
    </xf>
    <xf borderId="18" fillId="0" fontId="2" numFmtId="0" xfId="0" applyAlignment="1" applyBorder="1" applyFont="1">
      <alignment shrinkToFit="0" wrapText="0"/>
    </xf>
    <xf borderId="18" fillId="0" fontId="2" numFmtId="0" xfId="0" applyBorder="1" applyFont="1"/>
    <xf borderId="2" fillId="0" fontId="2" numFmtId="0" xfId="0" applyAlignment="1" applyBorder="1" applyFont="1">
      <alignment shrinkToFit="0" wrapText="0"/>
    </xf>
    <xf borderId="19" fillId="0" fontId="2" numFmtId="0" xfId="0" applyBorder="1" applyFont="1"/>
    <xf borderId="20" fillId="0" fontId="2" numFmtId="0" xfId="0" applyBorder="1" applyFont="1"/>
    <xf borderId="5" fillId="0" fontId="12" numFmtId="0" xfId="0" applyAlignment="1" applyBorder="1" applyFont="1">
      <alignment readingOrder="0" shrinkToFit="0" wrapText="0"/>
    </xf>
    <xf borderId="2" fillId="0" fontId="30" numFmtId="0" xfId="0" applyAlignment="1" applyBorder="1" applyFont="1">
      <alignment readingOrder="0" shrinkToFit="0" wrapText="0"/>
    </xf>
    <xf borderId="2" fillId="0" fontId="31" numFmtId="0" xfId="0" applyAlignment="1" applyBorder="1" applyFont="1">
      <alignment readingOrder="0" shrinkToFit="0" wrapText="0"/>
    </xf>
    <xf borderId="2" fillId="6" fontId="2" numFmtId="0" xfId="0" applyAlignment="1" applyBorder="1" applyFont="1">
      <alignment readingOrder="0" shrinkToFit="0" wrapText="0"/>
    </xf>
    <xf borderId="2" fillId="7" fontId="32" numFmtId="0" xfId="0" applyAlignment="1" applyBorder="1" applyFill="1" applyFont="1">
      <alignment readingOrder="0" shrinkToFit="0" wrapText="0"/>
    </xf>
    <xf borderId="2" fillId="6" fontId="33" numFmtId="0" xfId="0" applyAlignment="1" applyBorder="1" applyFont="1">
      <alignment readingOrder="0"/>
    </xf>
    <xf borderId="2" fillId="0" fontId="34" numFmtId="0" xfId="0" applyAlignment="1" applyBorder="1" applyFont="1">
      <alignment shrinkToFit="0" vertical="bottom" wrapText="0"/>
    </xf>
    <xf borderId="2" fillId="5" fontId="35" numFmtId="0" xfId="0" applyAlignment="1" applyBorder="1" applyFont="1">
      <alignment horizontal="left" readingOrder="0" shrinkToFit="0" wrapText="0"/>
    </xf>
    <xf borderId="2" fillId="6" fontId="36" numFmtId="0" xfId="0" applyAlignment="1" applyBorder="1" applyFont="1">
      <alignment horizontal="right" readingOrder="0" shrinkToFit="0" wrapText="0"/>
    </xf>
    <xf borderId="0" fillId="5" fontId="37" numFmtId="0" xfId="0" applyAlignment="1" applyFont="1">
      <alignment readingOrder="0"/>
    </xf>
    <xf borderId="2" fillId="5" fontId="38" numFmtId="0" xfId="0" applyAlignment="1" applyBorder="1" applyFont="1">
      <alignment readingOrder="0"/>
    </xf>
    <xf borderId="2" fillId="0" fontId="39" numFmtId="0" xfId="0" applyAlignment="1" applyBorder="1" applyFont="1">
      <alignment readingOrder="0"/>
    </xf>
    <xf borderId="2" fillId="6" fontId="2" numFmtId="0" xfId="0" applyBorder="1" applyFont="1"/>
    <xf borderId="0" fillId="6" fontId="2" numFmtId="0" xfId="0" applyFont="1"/>
    <xf borderId="2" fillId="0" fontId="2" numFmtId="0" xfId="0" applyAlignment="1" applyBorder="1" applyFont="1">
      <alignment readingOrder="0"/>
    </xf>
    <xf borderId="2" fillId="6" fontId="2" numFmtId="0" xfId="0" applyAlignment="1" applyBorder="1" applyFont="1">
      <alignment readingOrder="0"/>
    </xf>
    <xf borderId="0" fillId="0" fontId="2" numFmtId="0" xfId="0" applyAlignment="1" applyFont="1">
      <alignment readingOrder="0"/>
    </xf>
    <xf borderId="0" fillId="6" fontId="2" numFmtId="0" xfId="0" applyAlignment="1" applyFont="1">
      <alignment readingOrder="0"/>
    </xf>
    <xf borderId="0" fillId="0" fontId="40" numFmtId="0" xfId="0" applyAlignment="1" applyFont="1">
      <alignment readingOrder="0"/>
    </xf>
    <xf borderId="0" fillId="3" fontId="41" numFmtId="0" xfId="0" applyAlignment="1" applyFont="1">
      <alignment readingOrder="0"/>
    </xf>
    <xf borderId="0" fillId="3" fontId="42" numFmtId="0" xfId="0" applyAlignment="1" applyFont="1">
      <alignment horizontal="center"/>
    </xf>
    <xf borderId="0" fillId="0" fontId="43" numFmtId="0" xfId="0" applyAlignment="1" applyFont="1">
      <alignment readingOrder="0" vertical="bottom"/>
    </xf>
    <xf borderId="0" fillId="0" fontId="19" numFmtId="0" xfId="0" applyAlignment="1" applyFont="1">
      <alignment vertical="bottom"/>
    </xf>
    <xf borderId="0" fillId="6" fontId="19" numFmtId="0" xfId="0" applyAlignment="1" applyFont="1">
      <alignment vertical="bottom"/>
    </xf>
    <xf borderId="0" fillId="0" fontId="4" numFmtId="0" xfId="0" applyAlignment="1" applyFont="1">
      <alignment horizontal="center"/>
    </xf>
    <xf borderId="0" fillId="0" fontId="19" numFmtId="0" xfId="0" applyAlignment="1" applyFont="1">
      <alignment shrinkToFit="0" vertical="bottom" wrapText="0"/>
    </xf>
    <xf borderId="0" fillId="6" fontId="22" numFmtId="0" xfId="0" applyAlignment="1" applyFont="1">
      <alignment horizontal="left" readingOrder="0"/>
    </xf>
    <xf borderId="0" fillId="5" fontId="4" numFmtId="0" xfId="0" applyAlignment="1" applyFont="1">
      <alignment horizontal="center"/>
    </xf>
    <xf borderId="0" fillId="8" fontId="4" numFmtId="0" xfId="0" applyAlignment="1" applyFill="1" applyFont="1">
      <alignment horizontal="center"/>
    </xf>
    <xf borderId="0" fillId="0" fontId="44" numFmtId="0" xfId="0" applyAlignment="1" applyFont="1">
      <alignment vertical="bottom"/>
    </xf>
    <xf borderId="0" fillId="5" fontId="4" numFmtId="0" xfId="0" applyAlignment="1" applyFont="1">
      <alignment readingOrder="0"/>
    </xf>
    <xf borderId="0" fillId="5" fontId="2" numFmtId="0" xfId="0" applyFont="1"/>
    <xf borderId="0" fillId="5" fontId="45" numFmtId="0" xfId="0" applyAlignment="1" applyFont="1">
      <alignment vertical="bottom"/>
    </xf>
    <xf borderId="0" fillId="9" fontId="2" numFmtId="0" xfId="0" applyAlignment="1" applyFill="1" applyFont="1">
      <alignment readingOrder="0"/>
    </xf>
    <xf borderId="0" fillId="9" fontId="2" numFmtId="0" xfId="0" applyFont="1"/>
    <xf borderId="0" fillId="9" fontId="19" numFmtId="0" xfId="0" applyAlignment="1" applyFont="1">
      <alignment vertical="bottom"/>
    </xf>
    <xf borderId="0" fillId="0" fontId="46" numFmtId="0" xfId="0" applyAlignment="1" applyFont="1">
      <alignment shrinkToFit="0" vertical="bottom" wrapText="0"/>
    </xf>
    <xf borderId="0" fillId="0" fontId="4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152400</xdr:colOff>
      <xdr:row>49</xdr:row>
      <xdr:rowOff>152400</xdr:rowOff>
    </xdr:from>
    <xdr:ext cx="819150" cy="35242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504825</xdr:colOff>
      <xdr:row>47</xdr:row>
      <xdr:rowOff>161925</xdr:rowOff>
    </xdr:from>
    <xdr:ext cx="1400175" cy="1304925"/>
    <xdr:pic>
      <xdr:nvPicPr>
        <xdr:cNvPr id="0" name="image2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youtu.be/pLdnq6SwsqQ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youtu.be/pLdnq6SwsqQ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9.43"/>
    <col customWidth="1" min="2" max="2" width="19.71"/>
    <col customWidth="1" min="3" max="3" width="21.57"/>
    <col customWidth="1" min="4" max="4" width="20.43"/>
    <col customWidth="1" min="5" max="5" width="35.43"/>
    <col customWidth="1" min="6" max="6" width="29.57"/>
    <col customWidth="1" min="7" max="7" width="30.14"/>
    <col customWidth="1" min="8" max="8" width="27.43"/>
    <col customWidth="1" min="9" max="9" width="24.57"/>
    <col customWidth="1" min="10" max="10" width="24.29"/>
    <col customWidth="1" min="11" max="11" width="19.57"/>
    <col customWidth="1" min="12" max="12" width="18.43"/>
    <col customWidth="1" min="13" max="13" width="15.0"/>
  </cols>
  <sheetData>
    <row r="1">
      <c r="A1" s="2"/>
      <c r="B1" s="5" t="s">
        <v>1</v>
      </c>
      <c r="C1" s="7"/>
      <c r="D1" s="10"/>
      <c r="E1" s="5" t="s">
        <v>4</v>
      </c>
      <c r="F1" s="7"/>
      <c r="G1" s="7"/>
      <c r="H1" s="7"/>
      <c r="I1" s="7"/>
      <c r="J1" s="7"/>
      <c r="K1" s="10"/>
      <c r="L1" s="5" t="s">
        <v>10</v>
      </c>
      <c r="M1" s="10"/>
    </row>
    <row r="2">
      <c r="A2" s="14"/>
      <c r="B2" s="15" t="s">
        <v>11</v>
      </c>
      <c r="C2" s="15" t="s">
        <v>12</v>
      </c>
      <c r="D2" s="15" t="s">
        <v>13</v>
      </c>
      <c r="E2" s="15" t="s">
        <v>2</v>
      </c>
      <c r="F2" s="15" t="s">
        <v>3</v>
      </c>
      <c r="G2" s="15" t="s">
        <v>5</v>
      </c>
      <c r="H2" s="15" t="s">
        <v>14</v>
      </c>
      <c r="I2" s="15" t="s">
        <v>15</v>
      </c>
      <c r="J2" s="15" t="s">
        <v>16</v>
      </c>
      <c r="K2" s="15" t="s">
        <v>17</v>
      </c>
      <c r="L2" s="15" t="s">
        <v>2</v>
      </c>
      <c r="M2" s="15" t="s">
        <v>3</v>
      </c>
    </row>
    <row r="3">
      <c r="A3" s="14"/>
      <c r="B3" s="16" t="s">
        <v>18</v>
      </c>
      <c r="C3" s="16"/>
      <c r="D3" s="19" t="str">
        <f>HYPERLINK("https://docs.google.com/presentation/d/1mfTJSTpV3C-BQ2Yq8KXSSJgqp9ghQoMw_359V9jN0do/edit?usp=sharing","Leçon 0: Tutoriel pour la création d'un compte enseignant et élève")</f>
        <v>Leçon 0: Tutoriel pour la création d'un compte enseignant et élève</v>
      </c>
      <c r="E3" s="7"/>
      <c r="F3" s="7"/>
      <c r="G3" s="7"/>
      <c r="H3" s="7"/>
      <c r="I3" s="7"/>
      <c r="J3" s="7"/>
      <c r="K3" s="7"/>
      <c r="L3" s="7"/>
      <c r="M3" s="10"/>
    </row>
    <row r="4">
      <c r="A4" s="21"/>
      <c r="B4" s="22"/>
      <c r="C4" s="23"/>
      <c r="D4" s="23"/>
      <c r="E4" s="25" t="str">
        <f>HYPERLINK("https://docs.google.com/presentation/d/1mfTJSTpV3C-BQ2Yq8KXSSJgqp9ghQoMw_359V9jN0do/edit?usp=sharing","Leçon 0: Tutoriel pour la création d'un compte enseignant et élève")</f>
        <v>Leçon 0: Tutoriel pour la création d'un compte enseignant et élève</v>
      </c>
      <c r="F4" s="7"/>
      <c r="G4" s="7"/>
      <c r="H4" s="7"/>
      <c r="I4" s="7"/>
      <c r="J4" s="7"/>
      <c r="K4" s="10"/>
      <c r="L4" s="27"/>
      <c r="M4" s="27"/>
    </row>
    <row r="5">
      <c r="A5" s="28"/>
      <c r="B5" s="29" t="s">
        <v>19</v>
      </c>
      <c r="C5" s="7"/>
      <c r="D5" s="7"/>
      <c r="E5" s="10"/>
      <c r="F5" s="31" t="s">
        <v>20</v>
      </c>
      <c r="G5" s="7"/>
      <c r="H5" s="7"/>
      <c r="I5" s="7"/>
      <c r="J5" s="7"/>
      <c r="K5" s="7"/>
      <c r="L5" s="7"/>
      <c r="M5" s="10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</row>
    <row r="6">
      <c r="A6" s="21" t="s">
        <v>21</v>
      </c>
      <c r="B6" s="34" t="str">
        <f>HYPERLINK("https://docs.google.com/document/d/17X6YDt1O1bIwu-DtxceADu7qrui0qqq6v3ZGCz-RrSE/edit?usp=sharing","Se déplacer horizontalement")</f>
        <v>Se déplacer horizontalement</v>
      </c>
      <c r="C6" s="24" t="str">
        <f>HYPERLINK("https://docs.google.com/document/d/1dRxFCdOkKz7Z0QKN4DqcGm-Hhqj8BoKoLQmpZdyGYGE/edit","1er programme")</f>
        <v>1er programme</v>
      </c>
      <c r="D6" s="24" t="str">
        <f>HYPERLINK("https://docs.google.com/document/d/1dRxFCdOkKz7Z0QKN4DqcGm-Hhqj8BoKoLQmpZdyGYGE/edit?usp=sharing","1er programme Bonjour et prénom")</f>
        <v>1er programme Bonjour et prénom</v>
      </c>
      <c r="E6" s="35" t="str">
        <f>HYPERLINK("https://docs.google.com/document/d/103YbX2Di8NBqq3aG3Bw_h5vH4e8j1VCtCPlMCHT73QA/edit#","Somme, produit, moyenne")</f>
        <v>Somme, produit, moyenne</v>
      </c>
      <c r="F6" s="24" t="str">
        <f>HYPERLINK("https://docs.google.com/document/d/1eWSu-n3CzVwcFYhEudhOGW-IS3__nH4mc7879QWYvgY/edit?usp=sharing","Aire des polygones réguliers")</f>
        <v>Aire des polygones réguliers</v>
      </c>
      <c r="G6" s="34" t="str">
        <f>HYPERLINK("https://scratch.mit.edu/projects/183504238/","Pythagore: hypothénuse")</f>
        <v>Pythagore: hypothénuse</v>
      </c>
      <c r="H6" s="36" t="s">
        <v>22</v>
      </c>
      <c r="I6" s="30" t="str">
        <f>HYPERLINK("https://docs.google.com/document/d/1NSVNg4CGXWdWEC3qzRmWgVFc1ndBHOLxYG79YYxOYBE/edit?usp=sharing","Factorisation")</f>
        <v>Factorisation</v>
      </c>
      <c r="J6" s="38" t="str">
        <f>HYPERLINK("https://scratch.mit.edu/projects/188171126/","Loi des Cosinus : angle et mesure d'un côté")</f>
        <v>Loi des Cosinus : angle et mesure d'un côté</v>
      </c>
      <c r="K6" s="24" t="str">
        <f>HYPERLINK("https://docs.google.com/document/d/1UbIRLGbQg8GZHxO0HoIxS1x54CPnpjdzvnlP6Yv2aPs/edit","Fonction sinus")</f>
        <v>Fonction sinus</v>
      </c>
      <c r="L6" s="27"/>
      <c r="M6" s="27"/>
    </row>
    <row r="7">
      <c r="A7" s="21" t="s">
        <v>23</v>
      </c>
      <c r="B7" s="39" t="str">
        <f>HYPERLINK("https://docs.google.com/document/d/1lrtA84rYgvRDFxvu5YGSDcmZX0xwvl7JPlGqVvL873I/edit?usp=sharing","Se déplacer verticalement")</f>
        <v>Se déplacer verticalement</v>
      </c>
      <c r="C7" s="40" t="s">
        <v>24</v>
      </c>
      <c r="D7" s="41" t="str">
        <f>HYPERLINK("https://docs.google.com/document/d/1NSqX41ZSM_CreNL1Uu4KW-xFXpUyRQvIqE4nOTtf7fw/edit?usp=sharing","Addition de 2 nombres")</f>
        <v>Addition de 2 nombres</v>
      </c>
      <c r="E7" s="24" t="str">
        <f>HYPERLINK("https://docs.google.com/document/d/15v6hNuZgsLGGWDvkXzTfnpiXnYVabQo_CM8xqKQV63g/edit?usp=sharing","Écart")</f>
        <v>Écart</v>
      </c>
      <c r="F7" s="24" t="str">
        <f>HYPERLINK("https://docs.google.com/document/d/1eljDTd1HS4rspN0-NIV86KdamwuGNJR0A9H4EeOs-90/edit?usp=sharing","Mesure manquante Aire des polygones réguliers")</f>
        <v>Mesure manquante Aire des polygones réguliers</v>
      </c>
      <c r="G7" s="34" t="str">
        <f>HYPERLINK("https://scratch.mit.edu/projects/191349445/","Pythagore: cathète")</f>
        <v>Pythagore: cathète</v>
      </c>
      <c r="H7" s="36" t="s">
        <v>25</v>
      </c>
      <c r="I7" s="36" t="s">
        <v>26</v>
      </c>
      <c r="J7" s="36" t="s">
        <v>27</v>
      </c>
      <c r="K7" s="27"/>
      <c r="L7" s="27"/>
      <c r="M7" s="27"/>
    </row>
    <row r="8">
      <c r="A8" s="21" t="s">
        <v>28</v>
      </c>
      <c r="B8" s="34" t="str">
        <f>HYPERLINK("https://docs.google.com/document/d/1KlVo8aNNulPZ9dKMwtDOe7X70hDW59t9x8CIZeCUiGA/edit?usp=sharing","Tourner")</f>
        <v>Tourner</v>
      </c>
      <c r="C8" s="24" t="str">
        <f>HYPERLINK("https://docs.google.com/document/d/1PEhjNerhS6p7SGo_44drdJkQqlKQED0dtMDh-0TTW24/edit?usp=sharing","Apparence-suite")</f>
        <v>Apparence-suite</v>
      </c>
      <c r="D8" s="23"/>
      <c r="E8" s="35" t="str">
        <f>HYPERLINK("https://docs.google.com/document/d/1AFpH6X3qtwIxaVab1iM8VODSqThv_6MW4u1FAM6Hlfs/edit?usp=sharing","Opérations sur les entiers")</f>
        <v>Opérations sur les entiers</v>
      </c>
      <c r="F8" s="24" t="str">
        <f>HYPERLINK("https://docs.google.com/document/d/1DjdaPMNlKPo1vVdFC8gOev1zhzak4p-_IypRu1p3Tuo/edit?usp=sharing","Calcul de rabais et taxes")</f>
        <v>Calcul de rabais et taxes</v>
      </c>
      <c r="G8" s="24" t="str">
        <f>HYPERLINK("https://docs.google.com/document/d/1oTTLGrIkbpix_irGm5XoLdhuXOmn_IKv89zQvric9y4/edit?usp=sharing","Résoudre un système d'équations (y=ax+b)")</f>
        <v>Résoudre un système d'équations (y=ax+b)</v>
      </c>
      <c r="H8" s="43" t="s">
        <v>29</v>
      </c>
      <c r="I8" s="36" t="s">
        <v>30</v>
      </c>
      <c r="J8" s="24" t="str">
        <f>HYPERLINK("https://docs.google.com/document/d/1r56WuoDt4rSznbKFEK-6iroV1OotM2Ou8nn1s6i5_Lw/edit","Trouver exposant avec log")</f>
        <v>Trouver exposant avec log</v>
      </c>
      <c r="K8" s="27"/>
      <c r="L8" s="27"/>
      <c r="M8" s="27"/>
    </row>
    <row r="9">
      <c r="A9" s="21" t="s">
        <v>31</v>
      </c>
      <c r="B9" s="34" t="str">
        <f>HYPERLINK("https://docs.google.com/document/d/13zhPHqTwKJSTAV88IkzmwC6l2dKKUJfxrzb5boKS1yw/edit?usp=sharing","Sauter")</f>
        <v>Sauter</v>
      </c>
      <c r="C9" s="24" t="str">
        <f>HYPERLINK("https://docs.google.com/document/d/13DAzDI5jFh9s-GrKQ_c70GZ25DyZydLL8LdBD3Wn83Q/edit?usp=sharing","Calculer le périmètre d'une figure plane")</f>
        <v>Calculer le périmètre d'une figure plane</v>
      </c>
      <c r="D9" s="24" t="str">
        <f>HYPERLINK("https://docs.google.com/document/d/122HsXwiLygt9tpebbItnzqvw27mihjLVHVJuagBZ_To/edit","Multiplication de 2 nombres")</f>
        <v>Multiplication de 2 nombres</v>
      </c>
      <c r="E9" s="24" t="str">
        <f>HYPERLINK("https://docs.google.com/document/d/1mpYu46bg_C8QZ-HMYu2nPpOGtZDrnZWqt5CCvPc7VMI/edit?usp=sharing","Plan cartésien")</f>
        <v>Plan cartésien</v>
      </c>
      <c r="F9" s="24" t="str">
        <f>HYPERLINK("https://docs.google.com/document/d/10rj3iYoJofNbDTnYnUrS77EbXBmxtqnYRrPd8bN5YLo/edit","Résolution ax=b")</f>
        <v>Résolution ax=b</v>
      </c>
      <c r="G9" s="27" t="s">
        <v>32</v>
      </c>
      <c r="H9" s="43" t="s">
        <v>33</v>
      </c>
      <c r="I9" s="36"/>
      <c r="J9" s="34" t="str">
        <f>HYPERLINK("https://scratch.mit.edu/projects/246046789/","Figures équivalentes")</f>
        <v>Figures équivalentes</v>
      </c>
      <c r="K9" s="27"/>
      <c r="L9" s="27"/>
      <c r="M9" s="27"/>
    </row>
    <row r="10">
      <c r="A10" s="21" t="s">
        <v>34</v>
      </c>
      <c r="B10" s="34" t="str">
        <f>HYPERLINK("https://docs.google.com/document/d/15w7WHGVJmn5fpR2iTDvsaYUQPnraZcKkxriQrBjRob0/edit?usp=sharing","Se présenter")</f>
        <v>Se présenter</v>
      </c>
      <c r="C10" s="24" t="str">
        <f>HYPERLINK("https://docs.google.com/document/d/1V_x6j20PyKZfBKhn2QSg1WeRt0FHJrqdUd-TyMUD6OY/edit?usp=sharing","Dessiner des quadrilatères")</f>
        <v>Dessiner des quadrilatères</v>
      </c>
      <c r="D10" s="24" t="str">
        <f>HYPERLINK("https://scratch.mit.edu/projects/167561870/","Terme manquant")</f>
        <v>Terme manquant</v>
      </c>
      <c r="E10" s="24" t="str">
        <f>HYPERLINK("https://docs.google.com/document/d/1EqfCxbP9b4vaf0h2mAbU-5i5dF_Plj084dAYFrStveY/edit?usp=sharing","Angles complémentaires/supplémentaires")</f>
        <v>Angles complémentaires/supplémentaires</v>
      </c>
      <c r="F10" s="24" t="str">
        <f>HYPERLINK("https://docs.google.com/document/d/1BKrygAVrBC27-tCSAUKVyIaD-6cciyu3WhGmeUkCf6g/edit?usp=sharing","Résolution ax+b=c")</f>
        <v>Résolution ax+b=c</v>
      </c>
      <c r="G10" s="24" t="str">
        <f>HYPERLINK("https://docs.google.com/document/d/1-khE3MWxGJbkidB8JAv-NvYLSar9yLOT-lQ2kqZFdWE/edit?usp=sharing","Résoudre une inéquation de la forme ax+b &lt; ou &gt; c")</f>
        <v>Résoudre une inéquation de la forme ax+b &lt; ou &gt; c</v>
      </c>
      <c r="H10" s="26" t="str">
        <f>HYPERLINK("https://docs.google.com/document/d/1baUBWzqWa2RdLIy9fbJUnJekue7Tvzek8UbEhEPvV7I/edit","Loi des sinus (angle)")</f>
        <v>Loi des sinus (angle)</v>
      </c>
      <c r="I10" s="36" t="s">
        <v>29</v>
      </c>
      <c r="J10" s="34" t="str">
        <f>HYPERLINK("https://scratch.mit.edu/projects/246122699/","Solides équivalents")</f>
        <v>Solides équivalents</v>
      </c>
      <c r="K10" s="27"/>
      <c r="L10" s="27"/>
      <c r="M10" s="27"/>
    </row>
    <row r="11">
      <c r="A11" s="21" t="s">
        <v>35</v>
      </c>
      <c r="B11" s="34" t="str">
        <f>HYPERLINK("https://docs.google.com/document/d/1G1BDrv8oV5gjpoWP0eznkZMQoNlJOos6UiIL2yj1p5E/edit?usp=sharing","Réciter la table de 2-3 ou 4 ")</f>
        <v>Réciter la table de 2-3 ou 4 </v>
      </c>
      <c r="C11" s="42" t="str">
        <f>HYPERLINK("https://csappalaches-my.sharepoint.com/:w:/g/personal/dave_tardif_csappalaches_qc_ca/EcpWKfBffj9OkZOPV6_UQTUBLRODmEQpjq_Z0tRXVOq2Iw?e=zzmtBQ","Dessiner des formes géométriques")</f>
        <v>Dessiner des formes géométriques</v>
      </c>
      <c r="D11" s="27" t="s">
        <v>36</v>
      </c>
      <c r="E11" s="24" t="str">
        <f>HYPERLINK("https://drive.google.com/open?id=1rH6mYS1IHeM60_c1JKy3nefeUp5e_E3M4oxiFkb7gr8","Angle manquant dans un triangle")</f>
        <v>Angle manquant dans un triangle</v>
      </c>
      <c r="F11" s="42" t="str">
        <f>HYPERLINK("https://docs.google.com/document/d/1q6HVVP8SSfERoXI8Jtuh1MOcX23_VyPJjK14eIkgx84/edit","Résolution ax+b=cx+d")</f>
        <v>Résolution ax+b=cx+d</v>
      </c>
      <c r="G11" s="38" t="str">
        <f>HYPERLINK("https://scratch.mit.edu/projects/182101772/","Diagonale d'un prisme")</f>
        <v>Diagonale d'un prisme</v>
      </c>
      <c r="H11" s="26" t="str">
        <f>HYPERLINK("https://docs.google.com/document/d/1IpCPeh1Pf_w9vymFtgnteKrfz9ig46CGtiVnvbpAzhM/edit","Loi des sinus (côté )")</f>
        <v>Loi des sinus (côté )</v>
      </c>
      <c r="I11" s="36"/>
      <c r="J11" s="34" t="str">
        <f>HYPERLINK("https://scratch.mit.edu/projects/295163231/editor/","Intérêts composés")</f>
        <v>Intérêts composés</v>
      </c>
      <c r="K11" s="27"/>
      <c r="L11" s="27"/>
      <c r="M11" s="27"/>
    </row>
    <row r="12">
      <c r="A12" s="21" t="s">
        <v>38</v>
      </c>
      <c r="B12" s="34" t="str">
        <f>HYPERLINK("https://docs.google.com/document/d/1N-inS53p3JGwXS9vBT7J7dkXWJCqPpqrZKV6GEWqvzQ/edit?usp=sharing","Rapetisser le lutin")</f>
        <v>Rapetisser le lutin</v>
      </c>
      <c r="C12" s="62" t="s">
        <v>39</v>
      </c>
      <c r="D12" s="27"/>
      <c r="E12" s="24" t="str">
        <f>HYPERLINK("https://docs.google.com/document/d/1_Hf--zrUmvXyAQhoM_m1eSq7GGyZbOs2QJQqhhqmCaw/edit?usp=sharing","Lancer de dé aléatoire")</f>
        <v>Lancer de dé aléatoire</v>
      </c>
      <c r="F12" s="24" t="str">
        <f>HYPERLINK("https://docs.google.com/document/d/1nTrflsQJh-WFcUwHOOL5goqLuQDclSby3GX6VIZPvic/edit?usp=sharing","Situation de proportionnalité")</f>
        <v>Situation de proportionnalité</v>
      </c>
      <c r="G12" s="44" t="str">
        <f>HYPERLINK("https://docs.google.com/document/d/1XXccNFNgHZC6cQdnk3peQCu3iEJXRSgGkFw6-ixI1CI/edit","Taux de variation")</f>
        <v>Taux de variation</v>
      </c>
      <c r="H12" s="26" t="str">
        <f>HYPERLINK("https://docs.google.com/a/recitcscapitale.ca/document/d/1fL2UNHHzVxjO8y4trGO0Y81BfF2KRcgge8PUiXD9nj8/edit?usp=sharing","Héron")</f>
        <v>Héron</v>
      </c>
      <c r="I12" s="26" t="str">
        <f>HYPERLINK("https://docs.google.com/document/d/1baUBWzqWa2RdLIy9fbJUnJekue7Tvzek8UbEhEPvV7I/edit","Loi des sinus (angle)")</f>
        <v>Loi des sinus (angle)</v>
      </c>
      <c r="J12" s="34" t="str">
        <f>HYPERLINK("https://scratch.mit.edu/projects/295256413/editor/","Intérêts simples")</f>
        <v>Intérêts simples</v>
      </c>
      <c r="K12" s="64"/>
      <c r="L12" s="64"/>
      <c r="M12" s="64"/>
    </row>
    <row r="13">
      <c r="A13" s="21" t="s">
        <v>40</v>
      </c>
      <c r="B13" s="34" t="str">
        <f>HYPERLINK("https://docs.google.com/document/d/1tJYwCpNaxRz8hwlrflx8VwwcBpRecAhEzgnHk-i-SsQ/edit?usp=sharing","Enregistrer un son")</f>
        <v>Enregistrer un son</v>
      </c>
      <c r="C13" s="23" t="s">
        <v>41</v>
      </c>
      <c r="D13" s="27" t="s">
        <v>42</v>
      </c>
      <c r="E13" s="35" t="str">
        <f>HYPERLINK("https://docs.google.com/document/d/1DjdaPMNlKPo1vVdFC8gOev1zhzak4p-_IypRu1p3Tuo/edit?usp=sharing","Calcul de rabais et taxes")</f>
        <v>Calcul de rabais et taxes</v>
      </c>
      <c r="F13" s="35" t="str">
        <f>HYPERLINK("https://docs.google.com/document/d/1MH8qJlvuG5D2Z1YECF3yFkdgbFVdyMH4cxyyWiOzKmI/edit?usp=sharing","Situation inversement proportionnelle")</f>
        <v>Situation inversement proportionnelle</v>
      </c>
      <c r="G13" s="24" t="str">
        <f>HYPERLINK("https://drive.google.com/drive/u/0/folders/1CkmcuJvho5tI9ph_zJh4EUfAYSRTFut8","Aire de la sphère")</f>
        <v>Aire de la sphère</v>
      </c>
      <c r="H13" s="26" t="str">
        <f>HYPERLINK("https://docs.google.com/document/d/1_r1MiDo-eI-A16xDLnSyiJS9qnEDmGt0bGz9uVv7EH4/edit","Aire d'un triangle avec formule trigonométrique")</f>
        <v>Aire d'un triangle avec formule trigonométrique</v>
      </c>
      <c r="I13" s="26" t="str">
        <f>HYPERLINK("https://docs.google.com/document/d/1IpCPeh1Pf_w9vymFtgnteKrfz9ig46CGtiVnvbpAzhM/edit","Loi des sinus (côté )")</f>
        <v>Loi des sinus (côté )</v>
      </c>
      <c r="J13" s="64"/>
      <c r="K13" s="64"/>
      <c r="L13" s="64"/>
      <c r="M13" s="64"/>
    </row>
    <row r="14">
      <c r="A14" s="21" t="s">
        <v>43</v>
      </c>
      <c r="B14" s="39" t="str">
        <f>HYPERLINK("https://docs.google.com/document/d/188vw0mgyIvSQsi8hgndgABWgR5f_tllXapQ819m9Yas/edit?usp=sharing","Tracer un carré")</f>
        <v>Tracer un carré</v>
      </c>
      <c r="C14" s="23" t="s">
        <v>44</v>
      </c>
      <c r="D14" s="41" t="str">
        <f>HYPERLINK("https://docs.google.com/document/d/1V_x6j20PyKZfBKhn2QSg1WeRt0FHJrqdUd-TyMUD6OY/edit?usp=sharing","Dessiner des formes géométriques")</f>
        <v>Dessiner des formes géométriques</v>
      </c>
      <c r="E14" s="65" t="str">
        <f>HYPERLINK("https://docs.google.com/document/d/1dJLdMvaOethV0VPEWxtsDIcymJ9MA1hNznffWbt0W8U/edit?usp=sharing","Dessiner des quadrilatères")</f>
        <v>Dessiner des quadrilatères</v>
      </c>
      <c r="F14" s="66" t="str">
        <f>HYPERLINK("https://docs.google.com/document/d/16GhC06BH1anX8Igx0P_J_HLqoDqxj5q1P0Rkd5m9WJY/edit?usp=sharing","Aire du rectangle (quiz)")</f>
        <v>Aire du rectangle (quiz)</v>
      </c>
      <c r="G14" s="34" t="str">
        <f>HYPERLINK("https://scratch.mit.edu/projects/130842168/#editor","Équation de la droite")</f>
        <v>Équation de la droite</v>
      </c>
      <c r="H14" s="38" t="str">
        <f>HYPERLINK("https://scratch.mit.edu/projects/189001214/","Trogonométrie (Sin - Cos - Tan)")</f>
        <v>Trogonométrie (Sin - Cos - Tan)</v>
      </c>
      <c r="I14" s="26" t="str">
        <f>HYPERLINK("https://scratch.mit.edu/projects/188171126/","Loi des Cosinus : angle et mesure d'un côté")</f>
        <v>Loi des Cosinus : angle et mesure d'un côté</v>
      </c>
      <c r="J14" s="27"/>
      <c r="K14" s="27"/>
      <c r="L14" s="27"/>
      <c r="M14" s="27"/>
    </row>
    <row r="15">
      <c r="A15" s="21" t="s">
        <v>45</v>
      </c>
      <c r="B15" s="34" t="str">
        <f>HYPERLINK("https://docs.google.com/document/d/1rcZG1ZdTNhGhFAKbPxsE9MVASe7fxI2MNwQY0bXi4LU/edit?usp=sharing","Ajouter un décor")</f>
        <v>Ajouter un décor</v>
      </c>
      <c r="C15" s="62" t="s">
        <v>41</v>
      </c>
      <c r="D15" s="62" t="s">
        <v>46</v>
      </c>
      <c r="E15" s="24" t="str">
        <f>HYPERLINK("https://docs.google.com/document/d/1vPfoseiQMm1WPXZYSCw38DDYhiMbFnsR0w7GizkmlmI/edit","Trouver la règle d'une suite")</f>
        <v>Trouver la règle d'une suite</v>
      </c>
      <c r="F15" s="35" t="str">
        <f>HYPERLINK("https://docs.google.com/document/d/1wUzpezRE1K3FgJmXKfiN7cywI_HsXKsahWJNmRB29Es/edit?usp=sharing","Le cercle et le cylindre")</f>
        <v>Le cercle et le cylindre</v>
      </c>
      <c r="G15" s="34" t="str">
        <f>HYPERLINK("https://scratch.mit.edu/projects/285121795/editor","Probabilités géométriques")</f>
        <v>Probabilités géométriques</v>
      </c>
      <c r="H15" s="36" t="s">
        <v>47</v>
      </c>
      <c r="I15" s="36"/>
      <c r="J15" s="27"/>
      <c r="K15" s="27"/>
      <c r="L15" s="27"/>
      <c r="M15" s="27"/>
    </row>
    <row r="16">
      <c r="A16" s="21" t="s">
        <v>48</v>
      </c>
      <c r="B16" s="34" t="str">
        <f>HYPERLINK("https://docs.google.com/document/d/19xnhghrUX-3CCWdl23cUOQM_AMFNhchg4WlO5BBX0SM/edit?usp=sharing","Utiliser une boucle")</f>
        <v>Utiliser une boucle</v>
      </c>
      <c r="C16" s="42" t="str">
        <f>HYPERLINK("http://codemtl.org/atelier/1/","On bouge Code Mtl")</f>
        <v>On bouge Code Mtl</v>
      </c>
      <c r="D16" s="62" t="s">
        <v>49</v>
      </c>
      <c r="E16" s="35" t="str">
        <f>HYPERLINK("https://docs.google.com/document/d/1kqIZcBz6j5UWaREnLowlscjfkRQKNvQz5XcPHPh_PVE/edit?usp=sharing","Fraction, nombre décimal, pourcentage")</f>
        <v>Fraction, nombre décimal, pourcentage</v>
      </c>
      <c r="F16" s="67" t="str">
        <f>HYPERLINK("https://docs.google.com/document/d/1NYud1AucSq_0yI3C4vcgs7fLNBLyqzZaN1T8QZVwYFU/edit","Calculer l'aire d'un secteur")</f>
        <v>Calculer l'aire d'un secteur</v>
      </c>
      <c r="G16" s="34" t="str">
        <f>HYPERLINK("https://scratch.mit.edu/projects/296377685/editor","Moyenne (intro aux listes)")</f>
        <v>Moyenne (intro aux listes)</v>
      </c>
      <c r="H16" s="26" t="str">
        <f>HYPERLINK("https://drive.google.com/open?id=1VP4IYhDD-VpmHarrDdDND59W1MHfh9D8Ba_mk3Y4HzE","Point milieu")</f>
        <v>Point milieu</v>
      </c>
      <c r="I16" s="36" t="s">
        <v>47</v>
      </c>
      <c r="J16" s="64"/>
      <c r="K16" s="64"/>
      <c r="L16" s="64"/>
      <c r="M16" s="64"/>
    </row>
    <row r="17">
      <c r="A17" s="21" t="s">
        <v>50</v>
      </c>
      <c r="B17" s="68" t="str">
        <f>HYPERLINK("https://docs.google.com/document/d/1WpL52jGtGeSICzdoGMmjP963k0etPKkRuTJd9j1kuJU/edit?usp=sharing","Utiliser la fonction pause")</f>
        <v>Utiliser la fonction pause</v>
      </c>
      <c r="C17" s="69" t="str">
        <f>HYPERLINK("http://codemtl.org/atelier/2/","On dessine Code Mtl")</f>
        <v>On dessine Code Mtl</v>
      </c>
      <c r="D17" s="70" t="str">
        <f>HYPERLINK("https://scratch.mit.edu/projects/189103794/#editor","Tables de multiplications")</f>
        <v>Tables de multiplications</v>
      </c>
      <c r="E17" s="35" t="str">
        <f>HYPERLINK("https://docs.google.com/document/d/1mytFF7__VEBv0mOKcg86bRoRVlDC-6XfUWDW4q5OSfc/edit?usp=sharing","Calcul d'une puissance")</f>
        <v>Calcul d'une puissance</v>
      </c>
      <c r="F17" s="66" t="str">
        <f>HYPERLINK("https://docs.google.com/document/d/1lJj5-QNqHV6oFR9l2oEmFLmS5T2KwXcFJL3qrr_dTZM/edit?usp=sharing","Quiz-Aire des figures planes")</f>
        <v>Quiz-Aire des figures planes</v>
      </c>
      <c r="G17" s="34" t="str">
        <f>HYPERLINK("https://scratch.mit.edu/projects/296381371/editor","Moyenne pondérée")</f>
        <v>Moyenne pondérée</v>
      </c>
      <c r="H17" s="46" t="str">
        <f>HYPERLINK("https://docs.google.com/document/d/1ZkCID2GIbNW-inpEOpn4upFyAvRY4bW7KN4_RAx7Ag0/edit?usp=sharing","Point de partage")</f>
        <v>Point de partage</v>
      </c>
      <c r="I17" s="34" t="str">
        <f>HYPERLINK("https://scratch.mit.edu/projects/231170231/#editor","Trigonométrie et triangle rectangle")</f>
        <v>Trigonométrie et triangle rectangle</v>
      </c>
      <c r="J17" s="58"/>
      <c r="K17" s="58"/>
      <c r="L17" s="58"/>
      <c r="M17" s="58"/>
    </row>
    <row r="18">
      <c r="A18" s="21" t="s">
        <v>51</v>
      </c>
      <c r="B18" s="34" t="str">
        <f>HYPERLINK("https://docs.google.com/document/d/1xtBjQzwnz3JOTRVAslVsbZ_hbQJ6m8lEnLKh80VwD5s/edit?usp=sharing","Contrôler la vitesse de déplacement")</f>
        <v>Contrôler la vitesse de déplacement</v>
      </c>
      <c r="C18" s="42" t="s">
        <v>52</v>
      </c>
      <c r="D18" s="23"/>
      <c r="E18" s="35" t="str">
        <f>HYPERLINK("https://docs.google.com/document/d/1sHHQIUkR6nyvqTivAt5ffwZGwABeMw0LCNjwIyDQ5vI/edit?usp=sharing","Moyenne de x nombres")</f>
        <v>Moyenne de x nombres</v>
      </c>
      <c r="F18" s="34" t="str">
        <f>HYPERLINK("https://scratch.mit.edu/projects/134838254/#editor","Algèbre et moyenne")</f>
        <v>Algèbre et moyenne</v>
      </c>
      <c r="G18" s="34" t="str">
        <f>HYPERLINK("https://scratch.mit.edu/projects/296386559/editor/","Moyenne de données condensées")</f>
        <v>Moyenne de données condensées</v>
      </c>
      <c r="H18" s="48" t="str">
        <f>HYPERLINK("https://docs.google.com/document/d/1dwOKlixbVSXUgbZL1gWBEdMml6tuQYCaTqgClaQM_j0/edit?usp=sharing","Distance entre 2 points")</f>
        <v>Distance entre 2 points</v>
      </c>
      <c r="I18" s="58"/>
      <c r="J18" s="58"/>
      <c r="K18" s="58"/>
      <c r="L18" s="58"/>
      <c r="M18" s="58"/>
    </row>
    <row r="19">
      <c r="A19" s="21" t="s">
        <v>53</v>
      </c>
      <c r="B19" s="34" t="str">
        <f>HYPERLINK("https://docs.google.com/document/d/13U4b8NPFCc3wXH1eB7RfrEqBkAdTizz4bWsjrbsBt3A/edit?usp=sharing","Utiliser la fonction masquer")</f>
        <v>Utiliser la fonction masquer</v>
      </c>
      <c r="C19" s="42" t="s">
        <v>54</v>
      </c>
      <c r="D19" s="23"/>
      <c r="E19" s="27" t="s">
        <v>55</v>
      </c>
      <c r="F19" s="71" t="str">
        <f>HYPERLINK("https://scratch.mit.edu/projects/206552710/#editor","Aire totale d'une pyramide (défi)")</f>
        <v>Aire totale d'une pyramide (défi)</v>
      </c>
      <c r="G19" s="34" t="str">
        <f>HYPERLINK("https://scratch.mit.edu/projects/296388510/editor/","Moyenne de données groupées en classes")</f>
        <v>Moyenne de données groupées en classes</v>
      </c>
      <c r="H19" s="38" t="str">
        <f>HYPERLINK("https://scratch.mit.edu/projects/191394922/","Fonction quadratique: zéros, ouverture, sommet")</f>
        <v>Fonction quadratique: zéros, ouverture, sommet</v>
      </c>
      <c r="I19" s="27"/>
      <c r="J19" s="58"/>
      <c r="K19" s="58"/>
      <c r="L19" s="58"/>
      <c r="M19" s="58"/>
    </row>
    <row r="20">
      <c r="A20" s="21" t="s">
        <v>56</v>
      </c>
      <c r="B20" s="34" t="str">
        <f>HYPERLINK("https://docs.google.com/document/d/1X7Q6k5yRh4YoqH-ntSOHj1qPTr0n9g_TPmQlS48Lb_8/edit?usp=sharing","Utiliser la fonction contact")</f>
        <v>Utiliser la fonction contact</v>
      </c>
      <c r="C20" s="42" t="str">
        <f>HYPERLINK("http://codemtl.org/atelier/5/","On jase Code Mtl")</f>
        <v>On jase Code Mtl</v>
      </c>
      <c r="D20" s="58"/>
      <c r="E20" s="58"/>
      <c r="F20" s="71" t="str">
        <f>HYPERLINK("https://scratch.mit.edu/projects/206523683/","Aire des polygones (défi)")</f>
        <v>Aire des polygones (défi)</v>
      </c>
      <c r="G20" s="70" t="str">
        <f>HYPERLINK("https://scratch.mit.edu/projects/296117912/editor","Trier liste ordre croissant")</f>
        <v>Trier liste ordre croissant</v>
      </c>
      <c r="H20" s="38" t="str">
        <f>HYPERLINK("https://scratch.mit.edu/projects/199524040/","Point milieu avec plan cartésien")</f>
        <v>Point milieu avec plan cartésien</v>
      </c>
      <c r="I20" s="58"/>
      <c r="J20" s="58"/>
      <c r="K20" s="58"/>
      <c r="L20" s="58"/>
      <c r="M20" s="58"/>
    </row>
    <row r="21">
      <c r="A21" s="21" t="s">
        <v>57</v>
      </c>
      <c r="B21" s="47"/>
      <c r="C21" s="72" t="s">
        <v>58</v>
      </c>
      <c r="D21" s="47"/>
      <c r="E21" s="47"/>
      <c r="F21" s="34" t="str">
        <f>HYPERLINK("https://scratch.mit.edu/projects/180157358/#editor","Lancer de 2 dés aléatoire")</f>
        <v>Lancer de 2 dés aléatoire</v>
      </c>
      <c r="G21" s="34" t="str">
        <f>HYPERLINK("https://scratch.mit.edu/projects/296157135/","Médiane")</f>
        <v>Médiane</v>
      </c>
      <c r="H21" s="47"/>
      <c r="I21" s="47"/>
      <c r="J21" s="47"/>
      <c r="K21" s="73"/>
      <c r="L21" s="73"/>
      <c r="M21" s="73"/>
      <c r="N21" s="74"/>
      <c r="O21" s="74"/>
      <c r="P21" s="74"/>
    </row>
    <row r="22">
      <c r="A22" s="21" t="s">
        <v>59</v>
      </c>
      <c r="B22" s="47"/>
      <c r="C22" s="45" t="str">
        <f>HYPERLINK("https://drive.google.com/open?id=1CP2F_OsoMLhk-jc-G7cy4Ecj8Jjpd8PF","Jeu de basket")</f>
        <v>Jeu de basket</v>
      </c>
      <c r="D22" s="47"/>
      <c r="E22" s="47"/>
      <c r="F22" s="71" t="str">
        <f>HYPERLINK("https://scratch.mit.edu/projects/174310080/#editor","Aire du trapèze")</f>
        <v>Aire du trapèze</v>
      </c>
      <c r="G22" s="71" t="str">
        <f>HYPERLINK("https://scratch.mit.edu/projects/296403953/","Étendue avec liste")</f>
        <v>Étendue avec liste</v>
      </c>
      <c r="H22" s="47"/>
      <c r="I22" s="47"/>
      <c r="J22" s="47"/>
      <c r="K22" s="73"/>
      <c r="L22" s="73"/>
      <c r="M22" s="73"/>
      <c r="N22" s="74"/>
      <c r="O22" s="74"/>
      <c r="P22" s="74"/>
    </row>
    <row r="23">
      <c r="A23" s="21" t="s">
        <v>60</v>
      </c>
      <c r="B23" s="47"/>
      <c r="C23" s="47"/>
      <c r="D23" s="47"/>
      <c r="E23" s="47"/>
      <c r="F23" s="70" t="str">
        <f>HYPERLINK("https://scratch.mit.edu/projects/174380338/#editor","Aire du carré")</f>
        <v>Aire du carré</v>
      </c>
      <c r="G23" s="71" t="str">
        <f>HYPERLINK("https://scratch.mit.edu/projects/296415256/editor/","Mode de données condensées")</f>
        <v>Mode de données condensées</v>
      </c>
      <c r="H23" s="47"/>
      <c r="I23" s="47"/>
      <c r="J23" s="47"/>
      <c r="K23" s="73"/>
      <c r="L23" s="73"/>
      <c r="M23" s="73"/>
      <c r="N23" s="74"/>
      <c r="O23" s="74"/>
      <c r="P23" s="74"/>
    </row>
    <row r="24">
      <c r="A24" s="21" t="s">
        <v>61</v>
      </c>
      <c r="B24" s="47"/>
      <c r="C24" s="47"/>
      <c r="D24" s="47"/>
      <c r="E24" s="47"/>
      <c r="F24" s="71" t="str">
        <f>HYPERLINK("https://scratch.mit.edu/projects/296127487/editor","Résolution algèbre 1")</f>
        <v>Résolution algèbre 1</v>
      </c>
      <c r="G24" s="75"/>
      <c r="H24" s="47"/>
      <c r="I24" s="47"/>
      <c r="J24" s="47"/>
      <c r="K24" s="73"/>
      <c r="L24" s="73"/>
      <c r="M24" s="73"/>
      <c r="N24" s="74"/>
      <c r="O24" s="74"/>
      <c r="P24" s="74"/>
    </row>
    <row r="25">
      <c r="A25" s="21" t="s">
        <v>62</v>
      </c>
      <c r="B25" s="47"/>
      <c r="C25" s="47"/>
      <c r="D25" s="47"/>
      <c r="E25" s="47"/>
      <c r="F25" s="71" t="str">
        <f>HYPERLINK("https://scratch.mit.edu/projects/296148763/editor","Résolution algèbre 2")</f>
        <v>Résolution algèbre 2</v>
      </c>
      <c r="G25" s="75"/>
      <c r="H25" s="75"/>
      <c r="I25" s="75"/>
      <c r="J25" s="75"/>
      <c r="K25" s="75"/>
      <c r="L25" s="76"/>
      <c r="M25" s="76"/>
      <c r="N25" s="74"/>
      <c r="O25" s="74"/>
      <c r="P25" s="74"/>
    </row>
    <row r="26">
      <c r="G26" s="77"/>
      <c r="H26" s="77"/>
      <c r="I26" s="77"/>
      <c r="J26" s="77"/>
      <c r="K26" s="77"/>
      <c r="L26" s="78"/>
      <c r="M26" s="78"/>
      <c r="N26" s="74"/>
      <c r="O26" s="74"/>
      <c r="P26" s="74"/>
    </row>
    <row r="27">
      <c r="G27" s="77"/>
      <c r="H27" s="77"/>
      <c r="I27" s="77"/>
      <c r="J27" s="77"/>
      <c r="K27" s="77"/>
      <c r="L27" s="78"/>
      <c r="M27" s="78"/>
      <c r="N27" s="74"/>
      <c r="O27" s="74"/>
      <c r="P27" s="74"/>
    </row>
    <row r="28">
      <c r="G28" s="77"/>
      <c r="H28" s="77"/>
      <c r="I28" s="77"/>
      <c r="J28" s="77"/>
      <c r="K28" s="77"/>
      <c r="L28" s="78"/>
      <c r="M28" s="78"/>
      <c r="N28" s="74"/>
      <c r="O28" s="74"/>
      <c r="P28" s="74"/>
    </row>
    <row r="29">
      <c r="C29" s="79" t="s">
        <v>63</v>
      </c>
      <c r="G29" s="77"/>
      <c r="H29" s="77"/>
      <c r="I29" s="77"/>
      <c r="J29" s="77"/>
      <c r="K29" s="77"/>
      <c r="L29" s="78"/>
      <c r="M29" s="78"/>
      <c r="N29" s="74"/>
      <c r="O29" s="74"/>
      <c r="P29" s="74"/>
    </row>
    <row r="30">
      <c r="C30" s="80" t="str">
        <f>HYPERLINK("https://drive.google.com/drive/folders/0BzKWHW0P9kREdl9fYkRwRDdIVjQ","Tutoriels Les fonctions de base")</f>
        <v>Tutoriels Les fonctions de base</v>
      </c>
      <c r="D30" s="81"/>
      <c r="F30" s="82" t="str">
        <f>HYPERLINK("https://docs.google.com/spreadsheets/d/1hWJM3_F-5miQ7z5ioTb7M4mGA_XJKdYkcP4EPwlgk9c/edit?usp=sharing","Lien pour ajouter ce document à votre GDrive")</f>
        <v>Lien pour ajouter ce document à votre GDrive</v>
      </c>
      <c r="J30" s="77"/>
      <c r="K30" s="77"/>
      <c r="L30" s="78"/>
      <c r="M30" s="78"/>
      <c r="N30" s="74"/>
      <c r="O30" s="74"/>
      <c r="P30" s="74"/>
    </row>
    <row r="31">
      <c r="C31" s="80" t="str">
        <f>HYPERLINK("https://drive.google.com/drive/folders/0BzKWHW0P9kREdl9fYkRwRDdIVjQ","Tutoriels Les structures de base")</f>
        <v>Tutoriels Les structures de base</v>
      </c>
      <c r="D31" s="81"/>
      <c r="K31" s="83"/>
      <c r="L31" s="74"/>
      <c r="M31" s="84"/>
      <c r="N31" s="84"/>
      <c r="O31" s="84"/>
      <c r="P31" s="74"/>
    </row>
    <row r="32">
      <c r="C32" s="80" t="str">
        <f>HYPERLINK("https://docs.google.com/document/d/10SU4hT2zxwEGPLnA0-OEAxXRKIHNWpRCNbsAboPIDis/edit?usp=sharing","Feuille de plan d'une leçon")</f>
        <v>Feuille de plan d'une leçon</v>
      </c>
      <c r="D32" s="81"/>
      <c r="K32" s="83"/>
      <c r="L32" s="74"/>
      <c r="M32" s="84"/>
      <c r="N32" s="84"/>
      <c r="O32" s="84"/>
      <c r="P32" s="74"/>
    </row>
    <row r="33">
      <c r="A33" s="85"/>
      <c r="C33" s="80" t="str">
        <f>HYPERLINK("https://docs.google.com/document/d/1dA1AUjkza0MP9Mae2USlv6dMPAhroBmk8C8TG2w4zbA/copy","Feuille de plan de travail vierge")</f>
        <v>Feuille de plan de travail vierge</v>
      </c>
      <c r="D33" s="81"/>
      <c r="F33" s="77"/>
      <c r="H33" s="77"/>
      <c r="I33" s="77"/>
      <c r="K33" s="86"/>
      <c r="L33" s="84"/>
      <c r="M33" s="84"/>
      <c r="N33" s="84"/>
      <c r="O33" s="84"/>
      <c r="P33" s="74"/>
    </row>
    <row r="34">
      <c r="A34" s="85"/>
      <c r="C34" s="80" t="str">
        <f>HYPERLINK("https://drive.google.com/drive/folders/0BzKWHW0P9kRET2hyci1PeENKbnc","Prezi La pensée algorithmique p.15-16")</f>
        <v>Prezi La pensée algorithmique p.15-16</v>
      </c>
      <c r="D34" s="81"/>
      <c r="F34" s="77"/>
      <c r="H34" s="77"/>
      <c r="I34" s="77"/>
      <c r="K34" s="83"/>
      <c r="L34" s="84"/>
      <c r="M34" s="84"/>
      <c r="N34" s="84"/>
      <c r="O34" s="84"/>
      <c r="P34" s="74"/>
    </row>
    <row r="35">
      <c r="A35" s="85"/>
      <c r="B35" s="77"/>
      <c r="C35" s="87" t="s">
        <v>64</v>
      </c>
      <c r="D35" s="88"/>
      <c r="E35" s="77" t="s">
        <v>65</v>
      </c>
      <c r="K35" s="83"/>
      <c r="L35" s="84"/>
      <c r="M35" s="84"/>
      <c r="N35" s="84"/>
      <c r="O35" s="84"/>
      <c r="P35" s="74"/>
    </row>
    <row r="36">
      <c r="A36" s="85"/>
      <c r="D36" s="89"/>
      <c r="E36" s="77" t="s">
        <v>66</v>
      </c>
      <c r="K36" s="83"/>
      <c r="L36" s="84"/>
      <c r="M36" s="84"/>
      <c r="N36" s="84"/>
      <c r="O36" s="84"/>
      <c r="P36" s="74"/>
    </row>
    <row r="37">
      <c r="A37" s="85"/>
      <c r="E37" s="90"/>
      <c r="F37" s="83"/>
      <c r="I37" s="90"/>
      <c r="K37" s="90"/>
      <c r="L37" s="84"/>
      <c r="M37" s="84"/>
      <c r="N37" s="84"/>
      <c r="O37" s="84"/>
      <c r="P37" s="74"/>
    </row>
    <row r="38">
      <c r="A38" s="85"/>
      <c r="C38" s="91" t="s">
        <v>67</v>
      </c>
      <c r="D38" s="92"/>
      <c r="E38" s="93"/>
      <c r="F38" s="74"/>
      <c r="G38" s="83"/>
      <c r="I38" s="90"/>
      <c r="K38" s="90"/>
      <c r="L38" s="84"/>
      <c r="M38" s="84"/>
      <c r="N38" s="84"/>
      <c r="O38" s="84"/>
      <c r="P38" s="74"/>
    </row>
    <row r="39">
      <c r="A39" s="85"/>
      <c r="C39" s="94" t="s">
        <v>68</v>
      </c>
      <c r="D39" s="95"/>
      <c r="E39" s="96"/>
      <c r="F39" s="86"/>
      <c r="G39" s="83"/>
      <c r="I39" s="90"/>
      <c r="K39" s="97"/>
      <c r="L39" s="84"/>
      <c r="M39" s="84"/>
      <c r="N39" s="84"/>
      <c r="O39" s="84"/>
      <c r="P39" s="74"/>
    </row>
    <row r="40">
      <c r="A40" s="85"/>
      <c r="C40" s="94" t="s">
        <v>69</v>
      </c>
      <c r="D40" s="95"/>
      <c r="E40" s="96"/>
      <c r="F40" s="86"/>
      <c r="G40" s="83"/>
      <c r="I40" s="97"/>
      <c r="K40" s="83"/>
      <c r="L40" s="84"/>
      <c r="M40" s="84"/>
      <c r="N40" s="84"/>
      <c r="O40" s="84"/>
      <c r="P40" s="74"/>
    </row>
    <row r="41">
      <c r="A41" s="85"/>
      <c r="C41" s="94" t="s">
        <v>70</v>
      </c>
      <c r="D41" s="95"/>
      <c r="E41" s="96"/>
      <c r="F41" s="97"/>
      <c r="G41" s="83"/>
      <c r="I41" s="90"/>
      <c r="K41" s="86"/>
      <c r="L41" s="84"/>
      <c r="M41" s="84"/>
      <c r="N41" s="84"/>
      <c r="O41" s="84"/>
      <c r="P41" s="74"/>
    </row>
    <row r="42">
      <c r="A42" s="85"/>
      <c r="C42" s="94" t="s">
        <v>71</v>
      </c>
      <c r="D42" s="95"/>
      <c r="E42" s="96"/>
      <c r="F42" s="83"/>
      <c r="G42" s="83"/>
      <c r="I42" s="86"/>
      <c r="J42" s="83"/>
      <c r="K42" s="83"/>
      <c r="L42" s="84"/>
      <c r="M42" s="84"/>
      <c r="N42" s="84"/>
      <c r="O42" s="84"/>
      <c r="P42" s="74"/>
    </row>
    <row r="43">
      <c r="A43" s="85"/>
      <c r="C43" s="94" t="s">
        <v>72</v>
      </c>
      <c r="D43" s="95"/>
      <c r="E43" s="96"/>
      <c r="F43" s="83"/>
      <c r="G43" s="83"/>
      <c r="I43" s="90"/>
      <c r="J43" s="83"/>
      <c r="K43" s="83"/>
      <c r="L43" s="84"/>
      <c r="M43" s="84"/>
      <c r="N43" s="84"/>
      <c r="O43" s="84"/>
      <c r="P43" s="74"/>
    </row>
    <row r="44">
      <c r="A44" s="85"/>
      <c r="C44" s="94" t="s">
        <v>73</v>
      </c>
      <c r="D44" s="95"/>
      <c r="E44" s="96"/>
      <c r="F44" s="83"/>
      <c r="G44" s="83"/>
      <c r="I44" s="83"/>
      <c r="J44" s="83"/>
      <c r="K44" s="83"/>
      <c r="L44" s="84"/>
      <c r="M44" s="84"/>
      <c r="N44" s="84"/>
      <c r="O44" s="84"/>
      <c r="P44" s="74"/>
    </row>
    <row r="45">
      <c r="A45" s="85"/>
      <c r="C45" s="94" t="s">
        <v>74</v>
      </c>
      <c r="D45" s="95"/>
      <c r="E45" s="96"/>
      <c r="F45" s="83"/>
      <c r="G45" s="83"/>
      <c r="I45" s="90"/>
      <c r="J45" s="83"/>
      <c r="K45" s="83"/>
      <c r="L45" s="84"/>
      <c r="M45" s="84"/>
      <c r="N45" s="84"/>
      <c r="O45" s="84"/>
      <c r="P45" s="74"/>
    </row>
    <row r="46">
      <c r="A46" s="85"/>
      <c r="C46" s="94" t="s">
        <v>75</v>
      </c>
      <c r="D46" s="95"/>
      <c r="E46" s="96"/>
      <c r="F46" s="83"/>
      <c r="G46" s="83"/>
      <c r="I46" s="97"/>
      <c r="J46" s="83"/>
      <c r="K46" s="83"/>
      <c r="L46" s="84"/>
      <c r="M46" s="84"/>
      <c r="N46" s="84"/>
      <c r="O46" s="84"/>
      <c r="P46" s="74"/>
    </row>
    <row r="47">
      <c r="A47" s="85"/>
      <c r="C47" s="94" t="s">
        <v>76</v>
      </c>
      <c r="D47" s="95"/>
      <c r="E47" s="96"/>
      <c r="F47" s="83"/>
      <c r="G47" s="83"/>
      <c r="I47" s="90"/>
      <c r="J47" s="83"/>
      <c r="K47" s="83"/>
      <c r="L47" s="84"/>
      <c r="M47" s="84"/>
      <c r="N47" s="84"/>
      <c r="O47" s="84"/>
      <c r="P47" s="74"/>
    </row>
    <row r="48">
      <c r="A48" s="85"/>
      <c r="C48" s="94" t="s">
        <v>77</v>
      </c>
      <c r="D48" s="95"/>
      <c r="E48" s="96"/>
      <c r="F48" s="83"/>
      <c r="G48" s="83"/>
      <c r="I48" s="86"/>
      <c r="J48" s="83"/>
      <c r="K48" s="83"/>
      <c r="L48" s="84"/>
      <c r="M48" s="84"/>
      <c r="N48" s="84"/>
      <c r="O48" s="84"/>
      <c r="P48" s="74"/>
    </row>
    <row r="49">
      <c r="A49" s="85"/>
      <c r="E49" s="83"/>
      <c r="F49" s="83"/>
      <c r="G49" s="83"/>
      <c r="H49" s="83"/>
      <c r="I49" s="83"/>
      <c r="J49" s="83"/>
      <c r="K49" s="83"/>
      <c r="L49" s="84"/>
      <c r="M49" s="84"/>
      <c r="N49" s="84"/>
      <c r="O49" s="84"/>
      <c r="P49" s="74"/>
    </row>
    <row r="50">
      <c r="A50" s="85"/>
      <c r="E50" s="83"/>
      <c r="F50" s="83"/>
      <c r="G50" s="83"/>
      <c r="H50" s="83"/>
      <c r="I50" s="83"/>
      <c r="J50" s="83"/>
      <c r="K50" s="83"/>
      <c r="L50" s="84"/>
      <c r="M50" s="84"/>
      <c r="N50" s="84"/>
      <c r="O50" s="84"/>
      <c r="P50" s="74"/>
    </row>
    <row r="51">
      <c r="A51" s="85"/>
      <c r="D51" s="98" t="str">
        <f>HYPERLINK("https://creativecommons.org/licenses/by-nc-sa/4.0/deed.fr","https://creativecommons.org/licenses/by-nc-sa/4.0/deed.fr")</f>
        <v>https://creativecommons.org/licenses/by-nc-sa/4.0/deed.fr</v>
      </c>
      <c r="E51" s="83"/>
      <c r="F51" s="83"/>
      <c r="G51" s="83"/>
      <c r="H51" s="83"/>
      <c r="I51" s="83"/>
      <c r="J51" s="83"/>
      <c r="K51" s="83"/>
      <c r="L51" s="84"/>
      <c r="M51" s="84"/>
      <c r="N51" s="84"/>
      <c r="O51" s="84"/>
      <c r="P51" s="74"/>
    </row>
    <row r="52">
      <c r="A52" s="85"/>
      <c r="L52" s="74"/>
      <c r="M52" s="74"/>
      <c r="N52" s="74"/>
      <c r="O52" s="74"/>
      <c r="P52" s="74"/>
    </row>
    <row r="53">
      <c r="A53" s="85"/>
    </row>
    <row r="54">
      <c r="A54" s="85"/>
    </row>
    <row r="55">
      <c r="A55" s="85"/>
    </row>
    <row r="56">
      <c r="A56" s="85"/>
    </row>
    <row r="57">
      <c r="A57" s="85"/>
    </row>
    <row r="58">
      <c r="A58" s="85"/>
    </row>
    <row r="59">
      <c r="A59" s="85"/>
    </row>
    <row r="60">
      <c r="A60" s="85"/>
    </row>
    <row r="61">
      <c r="A61" s="85"/>
    </row>
    <row r="62">
      <c r="A62" s="85"/>
    </row>
    <row r="63">
      <c r="A63" s="85"/>
    </row>
    <row r="64">
      <c r="A64" s="85"/>
    </row>
    <row r="65">
      <c r="A65" s="85"/>
    </row>
    <row r="66">
      <c r="A66" s="85"/>
    </row>
    <row r="67">
      <c r="A67" s="85"/>
    </row>
    <row r="68">
      <c r="A68" s="85"/>
    </row>
    <row r="69">
      <c r="A69" s="85"/>
    </row>
    <row r="70">
      <c r="A70" s="85"/>
    </row>
    <row r="71">
      <c r="A71" s="85"/>
    </row>
    <row r="72">
      <c r="A72" s="85"/>
    </row>
    <row r="73">
      <c r="A73" s="85"/>
    </row>
    <row r="74">
      <c r="A74" s="85"/>
    </row>
    <row r="75">
      <c r="A75" s="85"/>
    </row>
    <row r="76">
      <c r="A76" s="85"/>
    </row>
    <row r="77">
      <c r="A77" s="85"/>
    </row>
    <row r="78">
      <c r="A78" s="85"/>
    </row>
    <row r="79">
      <c r="A79" s="85"/>
    </row>
    <row r="80">
      <c r="A80" s="85"/>
    </row>
    <row r="81">
      <c r="A81" s="85"/>
    </row>
    <row r="82">
      <c r="A82" s="85"/>
    </row>
    <row r="83">
      <c r="A83" s="85"/>
    </row>
    <row r="84">
      <c r="A84" s="85"/>
    </row>
    <row r="85">
      <c r="A85" s="85"/>
    </row>
    <row r="86">
      <c r="A86" s="85"/>
    </row>
    <row r="87">
      <c r="A87" s="85"/>
    </row>
    <row r="88">
      <c r="A88" s="85"/>
    </row>
    <row r="89">
      <c r="A89" s="85"/>
    </row>
    <row r="90">
      <c r="A90" s="85"/>
    </row>
    <row r="91">
      <c r="A91" s="85"/>
    </row>
    <row r="92">
      <c r="A92" s="85"/>
    </row>
    <row r="93">
      <c r="A93" s="85"/>
    </row>
    <row r="94">
      <c r="A94" s="85"/>
    </row>
    <row r="95">
      <c r="A95" s="85"/>
    </row>
    <row r="96">
      <c r="A96" s="85"/>
    </row>
    <row r="97">
      <c r="A97" s="85"/>
    </row>
    <row r="98">
      <c r="A98" s="85"/>
    </row>
    <row r="99">
      <c r="A99" s="85"/>
    </row>
    <row r="100">
      <c r="A100" s="85"/>
    </row>
    <row r="101">
      <c r="A101" s="85"/>
    </row>
    <row r="102">
      <c r="A102" s="85"/>
    </row>
    <row r="103">
      <c r="A103" s="85"/>
    </row>
    <row r="104">
      <c r="A104" s="85"/>
    </row>
    <row r="105">
      <c r="A105" s="85"/>
    </row>
    <row r="106">
      <c r="A106" s="85"/>
    </row>
    <row r="107">
      <c r="A107" s="85"/>
    </row>
    <row r="108">
      <c r="A108" s="85"/>
    </row>
    <row r="109">
      <c r="A109" s="85"/>
    </row>
    <row r="110">
      <c r="A110" s="85"/>
    </row>
    <row r="111">
      <c r="A111" s="85"/>
    </row>
    <row r="112">
      <c r="A112" s="85"/>
    </row>
    <row r="113">
      <c r="A113" s="85"/>
    </row>
    <row r="114">
      <c r="A114" s="85"/>
    </row>
    <row r="115">
      <c r="A115" s="85"/>
    </row>
    <row r="116">
      <c r="A116" s="85"/>
    </row>
    <row r="117">
      <c r="A117" s="85"/>
    </row>
    <row r="118">
      <c r="A118" s="85"/>
    </row>
    <row r="119">
      <c r="A119" s="85"/>
    </row>
    <row r="120">
      <c r="A120" s="85"/>
    </row>
    <row r="121">
      <c r="A121" s="85"/>
    </row>
    <row r="122">
      <c r="A122" s="85"/>
    </row>
    <row r="123">
      <c r="A123" s="85"/>
    </row>
    <row r="124">
      <c r="A124" s="85"/>
    </row>
    <row r="125">
      <c r="A125" s="85"/>
    </row>
    <row r="126">
      <c r="A126" s="85"/>
    </row>
    <row r="127">
      <c r="A127" s="85"/>
    </row>
    <row r="128">
      <c r="A128" s="85"/>
    </row>
    <row r="129">
      <c r="A129" s="85"/>
    </row>
    <row r="130">
      <c r="A130" s="85"/>
    </row>
    <row r="131">
      <c r="A131" s="85"/>
    </row>
    <row r="132">
      <c r="A132" s="85"/>
    </row>
    <row r="133">
      <c r="A133" s="85"/>
    </row>
    <row r="134">
      <c r="A134" s="85"/>
    </row>
    <row r="135">
      <c r="A135" s="85"/>
    </row>
    <row r="136">
      <c r="A136" s="85"/>
    </row>
    <row r="137">
      <c r="A137" s="85"/>
    </row>
    <row r="138">
      <c r="A138" s="85"/>
    </row>
    <row r="139">
      <c r="A139" s="85"/>
    </row>
    <row r="140">
      <c r="A140" s="85"/>
    </row>
    <row r="141">
      <c r="A141" s="85"/>
    </row>
    <row r="142">
      <c r="A142" s="85"/>
    </row>
    <row r="143">
      <c r="A143" s="85"/>
    </row>
    <row r="144">
      <c r="A144" s="85"/>
    </row>
    <row r="145">
      <c r="A145" s="85"/>
    </row>
    <row r="146">
      <c r="A146" s="85"/>
    </row>
    <row r="147">
      <c r="A147" s="85"/>
    </row>
    <row r="148">
      <c r="A148" s="85"/>
    </row>
    <row r="149">
      <c r="A149" s="85"/>
    </row>
    <row r="150">
      <c r="A150" s="85"/>
    </row>
    <row r="151">
      <c r="A151" s="85"/>
    </row>
    <row r="152">
      <c r="A152" s="85"/>
    </row>
    <row r="153">
      <c r="A153" s="85"/>
    </row>
    <row r="154">
      <c r="A154" s="85"/>
    </row>
    <row r="155">
      <c r="A155" s="85"/>
    </row>
    <row r="156">
      <c r="A156" s="85"/>
    </row>
    <row r="157">
      <c r="A157" s="85"/>
    </row>
    <row r="158">
      <c r="A158" s="85"/>
    </row>
    <row r="159">
      <c r="A159" s="85"/>
    </row>
    <row r="160">
      <c r="A160" s="85"/>
    </row>
    <row r="161">
      <c r="A161" s="85"/>
    </row>
    <row r="162">
      <c r="A162" s="85"/>
    </row>
    <row r="163">
      <c r="A163" s="85"/>
    </row>
    <row r="164">
      <c r="A164" s="85"/>
    </row>
    <row r="165">
      <c r="A165" s="85"/>
    </row>
    <row r="166">
      <c r="A166" s="85"/>
    </row>
    <row r="167">
      <c r="A167" s="85"/>
    </row>
    <row r="168">
      <c r="A168" s="85"/>
    </row>
    <row r="169">
      <c r="A169" s="85"/>
    </row>
    <row r="170">
      <c r="A170" s="85"/>
    </row>
    <row r="171">
      <c r="A171" s="85"/>
    </row>
    <row r="172">
      <c r="A172" s="85"/>
    </row>
    <row r="173">
      <c r="A173" s="85"/>
    </row>
    <row r="174">
      <c r="A174" s="85"/>
    </row>
    <row r="175">
      <c r="A175" s="85"/>
    </row>
    <row r="176">
      <c r="A176" s="85"/>
    </row>
    <row r="177">
      <c r="A177" s="85"/>
    </row>
    <row r="178">
      <c r="A178" s="85"/>
    </row>
    <row r="179">
      <c r="A179" s="85"/>
    </row>
    <row r="180">
      <c r="A180" s="85"/>
    </row>
    <row r="181">
      <c r="A181" s="85"/>
    </row>
    <row r="182">
      <c r="A182" s="85"/>
    </row>
    <row r="183">
      <c r="A183" s="85"/>
    </row>
    <row r="184">
      <c r="A184" s="85"/>
    </row>
    <row r="185">
      <c r="A185" s="85"/>
    </row>
    <row r="186">
      <c r="A186" s="85"/>
    </row>
    <row r="187">
      <c r="A187" s="85"/>
    </row>
    <row r="188">
      <c r="A188" s="85"/>
    </row>
    <row r="189">
      <c r="A189" s="85"/>
    </row>
    <row r="190">
      <c r="A190" s="85"/>
    </row>
    <row r="191">
      <c r="A191" s="85"/>
    </row>
    <row r="192">
      <c r="A192" s="85"/>
    </row>
    <row r="193">
      <c r="A193" s="85"/>
    </row>
    <row r="194">
      <c r="A194" s="85"/>
    </row>
    <row r="195">
      <c r="A195" s="85"/>
    </row>
    <row r="196">
      <c r="A196" s="85"/>
    </row>
    <row r="197">
      <c r="A197" s="85"/>
    </row>
    <row r="198">
      <c r="A198" s="85"/>
    </row>
    <row r="199">
      <c r="A199" s="85"/>
    </row>
    <row r="200">
      <c r="A200" s="85"/>
    </row>
    <row r="201">
      <c r="A201" s="85"/>
    </row>
    <row r="202">
      <c r="A202" s="85"/>
    </row>
    <row r="203">
      <c r="A203" s="85"/>
    </row>
    <row r="204">
      <c r="A204" s="85"/>
    </row>
    <row r="205">
      <c r="A205" s="85"/>
    </row>
    <row r="206">
      <c r="A206" s="85"/>
    </row>
    <row r="207">
      <c r="A207" s="85"/>
    </row>
    <row r="208">
      <c r="A208" s="85"/>
    </row>
    <row r="209">
      <c r="A209" s="85"/>
    </row>
    <row r="210">
      <c r="A210" s="85"/>
    </row>
    <row r="211">
      <c r="A211" s="85"/>
    </row>
    <row r="212">
      <c r="A212" s="85"/>
    </row>
    <row r="213">
      <c r="A213" s="85"/>
    </row>
    <row r="214">
      <c r="A214" s="85"/>
    </row>
    <row r="215">
      <c r="A215" s="85"/>
    </row>
    <row r="216">
      <c r="A216" s="85"/>
    </row>
    <row r="217">
      <c r="A217" s="85"/>
    </row>
    <row r="218">
      <c r="A218" s="85"/>
    </row>
    <row r="219">
      <c r="A219" s="85"/>
    </row>
    <row r="220">
      <c r="A220" s="85"/>
    </row>
    <row r="221">
      <c r="A221" s="85"/>
    </row>
    <row r="222">
      <c r="A222" s="85"/>
    </row>
    <row r="223">
      <c r="A223" s="85"/>
    </row>
    <row r="224">
      <c r="A224" s="85"/>
    </row>
    <row r="225">
      <c r="A225" s="85"/>
    </row>
    <row r="226">
      <c r="A226" s="85"/>
    </row>
    <row r="227">
      <c r="A227" s="85"/>
    </row>
    <row r="228">
      <c r="A228" s="85"/>
    </row>
    <row r="229">
      <c r="A229" s="85"/>
    </row>
    <row r="230">
      <c r="A230" s="85"/>
    </row>
    <row r="231">
      <c r="A231" s="85"/>
    </row>
    <row r="232">
      <c r="A232" s="85"/>
    </row>
    <row r="233">
      <c r="A233" s="85"/>
    </row>
    <row r="234">
      <c r="A234" s="85"/>
    </row>
    <row r="235">
      <c r="A235" s="85"/>
    </row>
    <row r="236">
      <c r="A236" s="85"/>
    </row>
    <row r="237">
      <c r="A237" s="85"/>
    </row>
    <row r="238">
      <c r="A238" s="85"/>
    </row>
    <row r="239">
      <c r="A239" s="85"/>
    </row>
    <row r="240">
      <c r="A240" s="85"/>
    </row>
    <row r="241">
      <c r="A241" s="85"/>
    </row>
    <row r="242">
      <c r="A242" s="85"/>
    </row>
    <row r="243">
      <c r="A243" s="85"/>
    </row>
    <row r="244">
      <c r="A244" s="85"/>
    </row>
    <row r="245">
      <c r="A245" s="85"/>
    </row>
    <row r="246">
      <c r="A246" s="85"/>
    </row>
    <row r="247">
      <c r="A247" s="85"/>
    </row>
    <row r="248">
      <c r="A248" s="85"/>
    </row>
    <row r="249">
      <c r="A249" s="85"/>
    </row>
    <row r="250">
      <c r="A250" s="85"/>
    </row>
    <row r="251">
      <c r="A251" s="85"/>
    </row>
    <row r="252">
      <c r="A252" s="85"/>
    </row>
    <row r="253">
      <c r="A253" s="85"/>
    </row>
    <row r="254">
      <c r="A254" s="85"/>
    </row>
    <row r="255">
      <c r="A255" s="85"/>
    </row>
    <row r="256">
      <c r="A256" s="85"/>
    </row>
    <row r="257">
      <c r="A257" s="85"/>
    </row>
    <row r="258">
      <c r="A258" s="85"/>
    </row>
    <row r="259">
      <c r="A259" s="85"/>
    </row>
    <row r="260">
      <c r="A260" s="85"/>
    </row>
    <row r="261">
      <c r="A261" s="85"/>
    </row>
    <row r="262">
      <c r="A262" s="85"/>
    </row>
    <row r="263">
      <c r="A263" s="85"/>
    </row>
    <row r="264">
      <c r="A264" s="85"/>
    </row>
    <row r="265">
      <c r="A265" s="85"/>
    </row>
    <row r="266">
      <c r="A266" s="85"/>
    </row>
    <row r="267">
      <c r="A267" s="85"/>
    </row>
    <row r="268">
      <c r="A268" s="85"/>
    </row>
    <row r="269">
      <c r="A269" s="85"/>
    </row>
    <row r="270">
      <c r="A270" s="85"/>
    </row>
    <row r="271">
      <c r="A271" s="85"/>
    </row>
    <row r="272">
      <c r="A272" s="85"/>
    </row>
    <row r="273">
      <c r="A273" s="85"/>
    </row>
    <row r="274">
      <c r="A274" s="85"/>
    </row>
    <row r="275">
      <c r="A275" s="85"/>
    </row>
    <row r="276">
      <c r="A276" s="85"/>
    </row>
    <row r="277">
      <c r="A277" s="85"/>
    </row>
    <row r="278">
      <c r="A278" s="85"/>
    </row>
    <row r="279">
      <c r="A279" s="85"/>
    </row>
    <row r="280">
      <c r="A280" s="85"/>
    </row>
    <row r="281">
      <c r="A281" s="85"/>
    </row>
    <row r="282">
      <c r="A282" s="85"/>
    </row>
    <row r="283">
      <c r="A283" s="85"/>
    </row>
    <row r="284">
      <c r="A284" s="85"/>
    </row>
    <row r="285">
      <c r="A285" s="85"/>
    </row>
    <row r="286">
      <c r="A286" s="85"/>
    </row>
    <row r="287">
      <c r="A287" s="85"/>
    </row>
    <row r="288">
      <c r="A288" s="85"/>
    </row>
    <row r="289">
      <c r="A289" s="85"/>
    </row>
    <row r="290">
      <c r="A290" s="85"/>
    </row>
    <row r="291">
      <c r="A291" s="85"/>
    </row>
    <row r="292">
      <c r="A292" s="85"/>
    </row>
    <row r="293">
      <c r="A293" s="85"/>
    </row>
    <row r="294">
      <c r="A294" s="85"/>
    </row>
    <row r="295">
      <c r="A295" s="85"/>
    </row>
    <row r="296">
      <c r="A296" s="85"/>
    </row>
    <row r="297">
      <c r="A297" s="85"/>
    </row>
    <row r="298">
      <c r="A298" s="85"/>
    </row>
    <row r="299">
      <c r="A299" s="85"/>
    </row>
    <row r="300">
      <c r="A300" s="85"/>
    </row>
    <row r="301">
      <c r="A301" s="85"/>
    </row>
    <row r="302">
      <c r="A302" s="85"/>
    </row>
    <row r="303">
      <c r="A303" s="85"/>
    </row>
    <row r="304">
      <c r="A304" s="85"/>
    </row>
    <row r="305">
      <c r="A305" s="85"/>
    </row>
    <row r="306">
      <c r="A306" s="85"/>
    </row>
    <row r="307">
      <c r="A307" s="85"/>
    </row>
    <row r="308">
      <c r="A308" s="85"/>
    </row>
    <row r="309">
      <c r="A309" s="85"/>
    </row>
    <row r="310">
      <c r="A310" s="85"/>
    </row>
    <row r="311">
      <c r="A311" s="85"/>
    </row>
    <row r="312">
      <c r="A312" s="85"/>
    </row>
    <row r="313">
      <c r="A313" s="85"/>
    </row>
    <row r="314">
      <c r="A314" s="85"/>
    </row>
    <row r="315">
      <c r="A315" s="85"/>
    </row>
    <row r="316">
      <c r="A316" s="85"/>
    </row>
    <row r="317">
      <c r="A317" s="85"/>
    </row>
    <row r="318">
      <c r="A318" s="85"/>
    </row>
    <row r="319">
      <c r="A319" s="85"/>
    </row>
    <row r="320">
      <c r="A320" s="85"/>
    </row>
    <row r="321">
      <c r="A321" s="85"/>
    </row>
    <row r="322">
      <c r="A322" s="85"/>
    </row>
    <row r="323">
      <c r="A323" s="85"/>
    </row>
    <row r="324">
      <c r="A324" s="85"/>
    </row>
    <row r="325">
      <c r="A325" s="85"/>
    </row>
    <row r="326">
      <c r="A326" s="85"/>
    </row>
    <row r="327">
      <c r="A327" s="85"/>
    </row>
    <row r="328">
      <c r="A328" s="85"/>
    </row>
    <row r="329">
      <c r="A329" s="85"/>
    </row>
    <row r="330">
      <c r="A330" s="85"/>
    </row>
    <row r="331">
      <c r="A331" s="85"/>
    </row>
    <row r="332">
      <c r="A332" s="85"/>
    </row>
    <row r="333">
      <c r="A333" s="85"/>
    </row>
    <row r="334">
      <c r="A334" s="85"/>
    </row>
    <row r="335">
      <c r="A335" s="85"/>
    </row>
    <row r="336">
      <c r="A336" s="85"/>
    </row>
    <row r="337">
      <c r="A337" s="85"/>
    </row>
    <row r="338">
      <c r="A338" s="85"/>
    </row>
    <row r="339">
      <c r="A339" s="85"/>
    </row>
    <row r="340">
      <c r="A340" s="85"/>
    </row>
    <row r="341">
      <c r="A341" s="85"/>
    </row>
    <row r="342">
      <c r="A342" s="85"/>
    </row>
    <row r="343">
      <c r="A343" s="85"/>
    </row>
    <row r="344">
      <c r="A344" s="85"/>
    </row>
    <row r="345">
      <c r="A345" s="85"/>
    </row>
    <row r="346">
      <c r="A346" s="85"/>
    </row>
    <row r="347">
      <c r="A347" s="85"/>
    </row>
    <row r="348">
      <c r="A348" s="85"/>
    </row>
    <row r="349">
      <c r="A349" s="85"/>
    </row>
    <row r="350">
      <c r="A350" s="85"/>
    </row>
    <row r="351">
      <c r="A351" s="85"/>
    </row>
    <row r="352">
      <c r="A352" s="85"/>
    </row>
    <row r="353">
      <c r="A353" s="85"/>
    </row>
    <row r="354">
      <c r="A354" s="85"/>
    </row>
    <row r="355">
      <c r="A355" s="85"/>
    </row>
    <row r="356">
      <c r="A356" s="85"/>
    </row>
    <row r="357">
      <c r="A357" s="85"/>
    </row>
    <row r="358">
      <c r="A358" s="85"/>
    </row>
    <row r="359">
      <c r="A359" s="85"/>
    </row>
    <row r="360">
      <c r="A360" s="85"/>
    </row>
    <row r="361">
      <c r="A361" s="85"/>
    </row>
    <row r="362">
      <c r="A362" s="85"/>
    </row>
    <row r="363">
      <c r="A363" s="85"/>
    </row>
    <row r="364">
      <c r="A364" s="85"/>
    </row>
    <row r="365">
      <c r="A365" s="85"/>
    </row>
    <row r="366">
      <c r="A366" s="85"/>
    </row>
    <row r="367">
      <c r="A367" s="85"/>
    </row>
    <row r="368">
      <c r="A368" s="85"/>
    </row>
    <row r="369">
      <c r="A369" s="85"/>
    </row>
    <row r="370">
      <c r="A370" s="85"/>
    </row>
    <row r="371">
      <c r="A371" s="85"/>
    </row>
    <row r="372">
      <c r="A372" s="85"/>
    </row>
    <row r="373">
      <c r="A373" s="85"/>
    </row>
    <row r="374">
      <c r="A374" s="85"/>
    </row>
    <row r="375">
      <c r="A375" s="85"/>
    </row>
    <row r="376">
      <c r="A376" s="85"/>
    </row>
    <row r="377">
      <c r="A377" s="85"/>
    </row>
    <row r="378">
      <c r="A378" s="85"/>
    </row>
    <row r="379">
      <c r="A379" s="85"/>
    </row>
    <row r="380">
      <c r="A380" s="85"/>
    </row>
    <row r="381">
      <c r="A381" s="85"/>
    </row>
    <row r="382">
      <c r="A382" s="85"/>
    </row>
    <row r="383">
      <c r="A383" s="85"/>
    </row>
    <row r="384">
      <c r="A384" s="85"/>
    </row>
    <row r="385">
      <c r="A385" s="85"/>
    </row>
    <row r="386">
      <c r="A386" s="85"/>
    </row>
    <row r="387">
      <c r="A387" s="85"/>
    </row>
    <row r="388">
      <c r="A388" s="85"/>
    </row>
    <row r="389">
      <c r="A389" s="85"/>
    </row>
    <row r="390">
      <c r="A390" s="85"/>
    </row>
    <row r="391">
      <c r="A391" s="85"/>
    </row>
    <row r="392">
      <c r="A392" s="85"/>
    </row>
    <row r="393">
      <c r="A393" s="85"/>
    </row>
    <row r="394">
      <c r="A394" s="85"/>
    </row>
    <row r="395">
      <c r="A395" s="85"/>
    </row>
    <row r="396">
      <c r="A396" s="85"/>
    </row>
    <row r="397">
      <c r="A397" s="85"/>
    </row>
    <row r="398">
      <c r="A398" s="85"/>
    </row>
    <row r="399">
      <c r="A399" s="85"/>
    </row>
    <row r="400">
      <c r="A400" s="85"/>
    </row>
    <row r="401">
      <c r="A401" s="85"/>
    </row>
    <row r="402">
      <c r="A402" s="85"/>
    </row>
    <row r="403">
      <c r="A403" s="85"/>
    </row>
    <row r="404">
      <c r="A404" s="85"/>
    </row>
    <row r="405">
      <c r="A405" s="85"/>
    </row>
    <row r="406">
      <c r="A406" s="85"/>
    </row>
    <row r="407">
      <c r="A407" s="85"/>
    </row>
    <row r="408">
      <c r="A408" s="85"/>
    </row>
    <row r="409">
      <c r="A409" s="85"/>
    </row>
    <row r="410">
      <c r="A410" s="85"/>
    </row>
    <row r="411">
      <c r="A411" s="85"/>
    </row>
    <row r="412">
      <c r="A412" s="85"/>
    </row>
    <row r="413">
      <c r="A413" s="85"/>
    </row>
    <row r="414">
      <c r="A414" s="85"/>
    </row>
    <row r="415">
      <c r="A415" s="85"/>
    </row>
    <row r="416">
      <c r="A416" s="85"/>
    </row>
    <row r="417">
      <c r="A417" s="85"/>
    </row>
    <row r="418">
      <c r="A418" s="85"/>
    </row>
    <row r="419">
      <c r="A419" s="85"/>
    </row>
    <row r="420">
      <c r="A420" s="85"/>
    </row>
    <row r="421">
      <c r="A421" s="85"/>
    </row>
    <row r="422">
      <c r="A422" s="85"/>
    </row>
    <row r="423">
      <c r="A423" s="85"/>
    </row>
    <row r="424">
      <c r="A424" s="85"/>
    </row>
    <row r="425">
      <c r="A425" s="85"/>
    </row>
    <row r="426">
      <c r="A426" s="85"/>
    </row>
    <row r="427">
      <c r="A427" s="85"/>
    </row>
    <row r="428">
      <c r="A428" s="85"/>
    </row>
    <row r="429">
      <c r="A429" s="85"/>
    </row>
    <row r="430">
      <c r="A430" s="85"/>
    </row>
    <row r="431">
      <c r="A431" s="85"/>
    </row>
    <row r="432">
      <c r="A432" s="85"/>
    </row>
    <row r="433">
      <c r="A433" s="85"/>
    </row>
    <row r="434">
      <c r="A434" s="85"/>
    </row>
    <row r="435">
      <c r="A435" s="85"/>
    </row>
    <row r="436">
      <c r="A436" s="85"/>
    </row>
    <row r="437">
      <c r="A437" s="85"/>
    </row>
    <row r="438">
      <c r="A438" s="85"/>
    </row>
    <row r="439">
      <c r="A439" s="85"/>
    </row>
    <row r="440">
      <c r="A440" s="85"/>
    </row>
    <row r="441">
      <c r="A441" s="85"/>
    </row>
    <row r="442">
      <c r="A442" s="85"/>
    </row>
    <row r="443">
      <c r="A443" s="85"/>
    </row>
    <row r="444">
      <c r="A444" s="85"/>
    </row>
    <row r="445">
      <c r="A445" s="85"/>
    </row>
    <row r="446">
      <c r="A446" s="85"/>
    </row>
    <row r="447">
      <c r="A447" s="85"/>
    </row>
    <row r="448">
      <c r="A448" s="85"/>
    </row>
    <row r="449">
      <c r="A449" s="85"/>
    </row>
    <row r="450">
      <c r="A450" s="85"/>
    </row>
    <row r="451">
      <c r="A451" s="85"/>
    </row>
    <row r="452">
      <c r="A452" s="85"/>
    </row>
    <row r="453">
      <c r="A453" s="85"/>
    </row>
    <row r="454">
      <c r="A454" s="85"/>
    </row>
    <row r="455">
      <c r="A455" s="85"/>
    </row>
    <row r="456">
      <c r="A456" s="85"/>
    </row>
    <row r="457">
      <c r="A457" s="85"/>
    </row>
    <row r="458">
      <c r="A458" s="85"/>
    </row>
    <row r="459">
      <c r="A459" s="85"/>
    </row>
    <row r="460">
      <c r="A460" s="85"/>
    </row>
    <row r="461">
      <c r="A461" s="85"/>
    </row>
    <row r="462">
      <c r="A462" s="85"/>
    </row>
    <row r="463">
      <c r="A463" s="85"/>
    </row>
    <row r="464">
      <c r="A464" s="85"/>
    </row>
    <row r="465">
      <c r="A465" s="85"/>
    </row>
    <row r="466">
      <c r="A466" s="85"/>
    </row>
    <row r="467">
      <c r="A467" s="85"/>
    </row>
    <row r="468">
      <c r="A468" s="85"/>
    </row>
    <row r="469">
      <c r="A469" s="85"/>
    </row>
    <row r="470">
      <c r="A470" s="85"/>
    </row>
    <row r="471">
      <c r="A471" s="85"/>
    </row>
    <row r="472">
      <c r="A472" s="85"/>
    </row>
    <row r="473">
      <c r="A473" s="85"/>
    </row>
    <row r="474">
      <c r="A474" s="85"/>
    </row>
    <row r="475">
      <c r="A475" s="85"/>
    </row>
    <row r="476">
      <c r="A476" s="85"/>
    </row>
    <row r="477">
      <c r="A477" s="85"/>
    </row>
    <row r="478">
      <c r="A478" s="85"/>
    </row>
    <row r="479">
      <c r="A479" s="85"/>
    </row>
    <row r="480">
      <c r="A480" s="85"/>
    </row>
    <row r="481">
      <c r="A481" s="85"/>
    </row>
    <row r="482">
      <c r="A482" s="85"/>
    </row>
    <row r="483">
      <c r="A483" s="85"/>
    </row>
    <row r="484">
      <c r="A484" s="85"/>
    </row>
    <row r="485">
      <c r="A485" s="85"/>
    </row>
    <row r="486">
      <c r="A486" s="85"/>
    </row>
    <row r="487">
      <c r="A487" s="85"/>
    </row>
    <row r="488">
      <c r="A488" s="85"/>
    </row>
    <row r="489">
      <c r="A489" s="85"/>
    </row>
    <row r="490">
      <c r="A490" s="85"/>
    </row>
    <row r="491">
      <c r="A491" s="85"/>
    </row>
    <row r="492">
      <c r="A492" s="85"/>
    </row>
    <row r="493">
      <c r="A493" s="85"/>
    </row>
    <row r="494">
      <c r="A494" s="85"/>
    </row>
    <row r="495">
      <c r="A495" s="85"/>
    </row>
    <row r="496">
      <c r="A496" s="85"/>
    </row>
    <row r="497">
      <c r="A497" s="85"/>
    </row>
    <row r="498">
      <c r="A498" s="85"/>
    </row>
    <row r="499">
      <c r="A499" s="85"/>
    </row>
    <row r="500">
      <c r="A500" s="85"/>
    </row>
    <row r="501">
      <c r="A501" s="85"/>
    </row>
    <row r="502">
      <c r="A502" s="85"/>
    </row>
    <row r="503">
      <c r="A503" s="85"/>
    </row>
    <row r="504">
      <c r="A504" s="85"/>
    </row>
    <row r="505">
      <c r="A505" s="85"/>
    </row>
    <row r="506">
      <c r="A506" s="85"/>
    </row>
    <row r="507">
      <c r="A507" s="85"/>
    </row>
    <row r="508">
      <c r="A508" s="85"/>
    </row>
    <row r="509">
      <c r="A509" s="85"/>
    </row>
    <row r="510">
      <c r="A510" s="85"/>
    </row>
    <row r="511">
      <c r="A511" s="85"/>
    </row>
    <row r="512">
      <c r="A512" s="85"/>
    </row>
    <row r="513">
      <c r="A513" s="85"/>
    </row>
    <row r="514">
      <c r="A514" s="85"/>
    </row>
    <row r="515">
      <c r="A515" s="85"/>
    </row>
    <row r="516">
      <c r="A516" s="85"/>
    </row>
    <row r="517">
      <c r="A517" s="85"/>
    </row>
    <row r="518">
      <c r="A518" s="85"/>
    </row>
    <row r="519">
      <c r="A519" s="85"/>
    </row>
    <row r="520">
      <c r="A520" s="85"/>
    </row>
    <row r="521">
      <c r="A521" s="85"/>
    </row>
    <row r="522">
      <c r="A522" s="85"/>
    </row>
    <row r="523">
      <c r="A523" s="85"/>
    </row>
    <row r="524">
      <c r="A524" s="85"/>
    </row>
    <row r="525">
      <c r="A525" s="85"/>
    </row>
    <row r="526">
      <c r="A526" s="85"/>
    </row>
    <row r="527">
      <c r="A527" s="85"/>
    </row>
    <row r="528">
      <c r="A528" s="85"/>
    </row>
    <row r="529">
      <c r="A529" s="85"/>
    </row>
    <row r="530">
      <c r="A530" s="85"/>
    </row>
    <row r="531">
      <c r="A531" s="85"/>
    </row>
    <row r="532">
      <c r="A532" s="85"/>
    </row>
    <row r="533">
      <c r="A533" s="85"/>
    </row>
    <row r="534">
      <c r="A534" s="85"/>
    </row>
    <row r="535">
      <c r="A535" s="85"/>
    </row>
    <row r="536">
      <c r="A536" s="85"/>
    </row>
    <row r="537">
      <c r="A537" s="85"/>
    </row>
    <row r="538">
      <c r="A538" s="85"/>
    </row>
    <row r="539">
      <c r="A539" s="85"/>
    </row>
    <row r="540">
      <c r="A540" s="85"/>
    </row>
    <row r="541">
      <c r="A541" s="85"/>
    </row>
    <row r="542">
      <c r="A542" s="85"/>
    </row>
    <row r="543">
      <c r="A543" s="85"/>
    </row>
    <row r="544">
      <c r="A544" s="85"/>
    </row>
    <row r="545">
      <c r="A545" s="85"/>
    </row>
    <row r="546">
      <c r="A546" s="85"/>
    </row>
    <row r="547">
      <c r="A547" s="85"/>
    </row>
    <row r="548">
      <c r="A548" s="85"/>
    </row>
    <row r="549">
      <c r="A549" s="85"/>
    </row>
    <row r="550">
      <c r="A550" s="85"/>
    </row>
    <row r="551">
      <c r="A551" s="85"/>
    </row>
    <row r="552">
      <c r="A552" s="85"/>
    </row>
    <row r="553">
      <c r="A553" s="85"/>
    </row>
    <row r="554">
      <c r="A554" s="85"/>
    </row>
    <row r="555">
      <c r="A555" s="85"/>
    </row>
    <row r="556">
      <c r="A556" s="85"/>
    </row>
    <row r="557">
      <c r="A557" s="85"/>
    </row>
    <row r="558">
      <c r="A558" s="85"/>
    </row>
    <row r="559">
      <c r="A559" s="85"/>
    </row>
    <row r="560">
      <c r="A560" s="85"/>
    </row>
    <row r="561">
      <c r="A561" s="85"/>
    </row>
    <row r="562">
      <c r="A562" s="85"/>
    </row>
    <row r="563">
      <c r="A563" s="85"/>
    </row>
    <row r="564">
      <c r="A564" s="85"/>
    </row>
    <row r="565">
      <c r="A565" s="85"/>
    </row>
    <row r="566">
      <c r="A566" s="85"/>
    </row>
    <row r="567">
      <c r="A567" s="85"/>
    </row>
    <row r="568">
      <c r="A568" s="85"/>
    </row>
    <row r="569">
      <c r="A569" s="85"/>
    </row>
    <row r="570">
      <c r="A570" s="85"/>
    </row>
    <row r="571">
      <c r="A571" s="85"/>
    </row>
    <row r="572">
      <c r="A572" s="85"/>
    </row>
    <row r="573">
      <c r="A573" s="85"/>
    </row>
    <row r="574">
      <c r="A574" s="85"/>
    </row>
    <row r="575">
      <c r="A575" s="85"/>
    </row>
    <row r="576">
      <c r="A576" s="85"/>
    </row>
    <row r="577">
      <c r="A577" s="85"/>
    </row>
    <row r="578">
      <c r="A578" s="85"/>
    </row>
    <row r="579">
      <c r="A579" s="85"/>
    </row>
    <row r="580">
      <c r="A580" s="85"/>
    </row>
    <row r="581">
      <c r="A581" s="85"/>
    </row>
    <row r="582">
      <c r="A582" s="85"/>
    </row>
    <row r="583">
      <c r="A583" s="85"/>
    </row>
    <row r="584">
      <c r="A584" s="85"/>
    </row>
    <row r="585">
      <c r="A585" s="85"/>
    </row>
    <row r="586">
      <c r="A586" s="85"/>
    </row>
    <row r="587">
      <c r="A587" s="85"/>
    </row>
    <row r="588">
      <c r="A588" s="85"/>
    </row>
    <row r="589">
      <c r="A589" s="85"/>
    </row>
    <row r="590">
      <c r="A590" s="85"/>
    </row>
    <row r="591">
      <c r="A591" s="85"/>
    </row>
    <row r="592">
      <c r="A592" s="85"/>
    </row>
    <row r="593">
      <c r="A593" s="85"/>
    </row>
    <row r="594">
      <c r="A594" s="85"/>
    </row>
    <row r="595">
      <c r="A595" s="85"/>
    </row>
    <row r="596">
      <c r="A596" s="85"/>
    </row>
    <row r="597">
      <c r="A597" s="85"/>
    </row>
    <row r="598">
      <c r="A598" s="85"/>
    </row>
    <row r="599">
      <c r="A599" s="85"/>
    </row>
    <row r="600">
      <c r="A600" s="85"/>
    </row>
    <row r="601">
      <c r="A601" s="85"/>
    </row>
    <row r="602">
      <c r="A602" s="85"/>
    </row>
    <row r="603">
      <c r="A603" s="85"/>
    </row>
    <row r="604">
      <c r="A604" s="85"/>
    </row>
    <row r="605">
      <c r="A605" s="85"/>
    </row>
    <row r="606">
      <c r="A606" s="85"/>
    </row>
    <row r="607">
      <c r="A607" s="85"/>
    </row>
    <row r="608">
      <c r="A608" s="85"/>
    </row>
    <row r="609">
      <c r="A609" s="85"/>
    </row>
    <row r="610">
      <c r="A610" s="85"/>
    </row>
    <row r="611">
      <c r="A611" s="85"/>
    </row>
    <row r="612">
      <c r="A612" s="85"/>
    </row>
    <row r="613">
      <c r="A613" s="85"/>
    </row>
    <row r="614">
      <c r="A614" s="85"/>
    </row>
    <row r="615">
      <c r="A615" s="85"/>
    </row>
    <row r="616">
      <c r="A616" s="85"/>
    </row>
    <row r="617">
      <c r="A617" s="85"/>
    </row>
    <row r="618">
      <c r="A618" s="85"/>
    </row>
    <row r="619">
      <c r="A619" s="85"/>
    </row>
    <row r="620">
      <c r="A620" s="85"/>
    </row>
    <row r="621">
      <c r="A621" s="85"/>
    </row>
    <row r="622">
      <c r="A622" s="85"/>
    </row>
    <row r="623">
      <c r="A623" s="85"/>
    </row>
    <row r="624">
      <c r="A624" s="85"/>
    </row>
    <row r="625">
      <c r="A625" s="85"/>
    </row>
    <row r="626">
      <c r="A626" s="85"/>
    </row>
    <row r="627">
      <c r="A627" s="85"/>
    </row>
    <row r="628">
      <c r="A628" s="85"/>
    </row>
    <row r="629">
      <c r="A629" s="85"/>
    </row>
    <row r="630">
      <c r="A630" s="85"/>
    </row>
    <row r="631">
      <c r="A631" s="85"/>
    </row>
    <row r="632">
      <c r="A632" s="85"/>
    </row>
    <row r="633">
      <c r="A633" s="85"/>
    </row>
    <row r="634">
      <c r="A634" s="85"/>
    </row>
    <row r="635">
      <c r="A635" s="85"/>
    </row>
    <row r="636">
      <c r="A636" s="85"/>
    </row>
    <row r="637">
      <c r="A637" s="85"/>
    </row>
    <row r="638">
      <c r="A638" s="85"/>
    </row>
    <row r="639">
      <c r="A639" s="85"/>
    </row>
    <row r="640">
      <c r="A640" s="85"/>
    </row>
    <row r="641">
      <c r="A641" s="85"/>
    </row>
    <row r="642">
      <c r="A642" s="85"/>
    </row>
    <row r="643">
      <c r="A643" s="85"/>
    </row>
    <row r="644">
      <c r="A644" s="85"/>
    </row>
    <row r="645">
      <c r="A645" s="85"/>
    </row>
    <row r="646">
      <c r="A646" s="85"/>
    </row>
    <row r="647">
      <c r="A647" s="85"/>
    </row>
    <row r="648">
      <c r="A648" s="85"/>
    </row>
    <row r="649">
      <c r="A649" s="85"/>
    </row>
    <row r="650">
      <c r="A650" s="85"/>
    </row>
    <row r="651">
      <c r="A651" s="85"/>
    </row>
    <row r="652">
      <c r="A652" s="85"/>
    </row>
    <row r="653">
      <c r="A653" s="85"/>
    </row>
    <row r="654">
      <c r="A654" s="85"/>
    </row>
    <row r="655">
      <c r="A655" s="85"/>
    </row>
    <row r="656">
      <c r="A656" s="85"/>
    </row>
    <row r="657">
      <c r="A657" s="85"/>
    </row>
    <row r="658">
      <c r="A658" s="85"/>
    </row>
    <row r="659">
      <c r="A659" s="85"/>
    </row>
    <row r="660">
      <c r="A660" s="85"/>
    </row>
    <row r="661">
      <c r="A661" s="85"/>
    </row>
    <row r="662">
      <c r="A662" s="85"/>
    </row>
    <row r="663">
      <c r="A663" s="85"/>
    </row>
    <row r="664">
      <c r="A664" s="85"/>
    </row>
    <row r="665">
      <c r="A665" s="85"/>
    </row>
    <row r="666">
      <c r="A666" s="85"/>
    </row>
    <row r="667">
      <c r="A667" s="85"/>
    </row>
    <row r="668">
      <c r="A668" s="85"/>
    </row>
    <row r="669">
      <c r="A669" s="85"/>
    </row>
    <row r="670">
      <c r="A670" s="85"/>
    </row>
    <row r="671">
      <c r="A671" s="85"/>
    </row>
    <row r="672">
      <c r="A672" s="85"/>
    </row>
    <row r="673">
      <c r="A673" s="85"/>
    </row>
    <row r="674">
      <c r="A674" s="85"/>
    </row>
    <row r="675">
      <c r="A675" s="85"/>
    </row>
    <row r="676">
      <c r="A676" s="85"/>
    </row>
    <row r="677">
      <c r="A677" s="85"/>
    </row>
    <row r="678">
      <c r="A678" s="85"/>
    </row>
    <row r="679">
      <c r="A679" s="85"/>
    </row>
    <row r="680">
      <c r="A680" s="85"/>
    </row>
    <row r="681">
      <c r="A681" s="85"/>
    </row>
    <row r="682">
      <c r="A682" s="85"/>
    </row>
    <row r="683">
      <c r="A683" s="85"/>
    </row>
    <row r="684">
      <c r="A684" s="85"/>
    </row>
    <row r="685">
      <c r="A685" s="85"/>
    </row>
    <row r="686">
      <c r="A686" s="85"/>
    </row>
    <row r="687">
      <c r="A687" s="85"/>
    </row>
    <row r="688">
      <c r="A688" s="85"/>
    </row>
    <row r="689">
      <c r="A689" s="85"/>
    </row>
    <row r="690">
      <c r="A690" s="85"/>
    </row>
    <row r="691">
      <c r="A691" s="85"/>
    </row>
    <row r="692">
      <c r="A692" s="85"/>
    </row>
    <row r="693">
      <c r="A693" s="85"/>
    </row>
    <row r="694">
      <c r="A694" s="85"/>
    </row>
    <row r="695">
      <c r="A695" s="85"/>
    </row>
    <row r="696">
      <c r="A696" s="85"/>
    </row>
    <row r="697">
      <c r="A697" s="85"/>
    </row>
    <row r="698">
      <c r="A698" s="85"/>
    </row>
    <row r="699">
      <c r="A699" s="85"/>
    </row>
    <row r="700">
      <c r="A700" s="85"/>
    </row>
    <row r="701">
      <c r="A701" s="85"/>
    </row>
    <row r="702">
      <c r="A702" s="85"/>
    </row>
    <row r="703">
      <c r="A703" s="85"/>
    </row>
    <row r="704">
      <c r="A704" s="85"/>
    </row>
    <row r="705">
      <c r="A705" s="85"/>
    </row>
    <row r="706">
      <c r="A706" s="85"/>
    </row>
    <row r="707">
      <c r="A707" s="85"/>
    </row>
    <row r="708">
      <c r="A708" s="85"/>
    </row>
    <row r="709">
      <c r="A709" s="85"/>
    </row>
    <row r="710">
      <c r="A710" s="85"/>
    </row>
    <row r="711">
      <c r="A711" s="85"/>
    </row>
    <row r="712">
      <c r="A712" s="85"/>
    </row>
    <row r="713">
      <c r="A713" s="85"/>
    </row>
    <row r="714">
      <c r="A714" s="85"/>
    </row>
    <row r="715">
      <c r="A715" s="85"/>
    </row>
    <row r="716">
      <c r="A716" s="85"/>
    </row>
    <row r="717">
      <c r="A717" s="85"/>
    </row>
    <row r="718">
      <c r="A718" s="85"/>
    </row>
    <row r="719">
      <c r="A719" s="85"/>
    </row>
    <row r="720">
      <c r="A720" s="85"/>
    </row>
    <row r="721">
      <c r="A721" s="85"/>
    </row>
    <row r="722">
      <c r="A722" s="85"/>
    </row>
    <row r="723">
      <c r="A723" s="85"/>
    </row>
    <row r="724">
      <c r="A724" s="85"/>
    </row>
    <row r="725">
      <c r="A725" s="85"/>
    </row>
    <row r="726">
      <c r="A726" s="85"/>
    </row>
    <row r="727">
      <c r="A727" s="85"/>
    </row>
    <row r="728">
      <c r="A728" s="85"/>
    </row>
    <row r="729">
      <c r="A729" s="85"/>
    </row>
    <row r="730">
      <c r="A730" s="85"/>
    </row>
    <row r="731">
      <c r="A731" s="85"/>
    </row>
    <row r="732">
      <c r="A732" s="85"/>
    </row>
    <row r="733">
      <c r="A733" s="85"/>
    </row>
    <row r="734">
      <c r="A734" s="85"/>
    </row>
    <row r="735">
      <c r="A735" s="85"/>
    </row>
    <row r="736">
      <c r="A736" s="85"/>
    </row>
    <row r="737">
      <c r="A737" s="85"/>
    </row>
    <row r="738">
      <c r="A738" s="85"/>
    </row>
    <row r="739">
      <c r="A739" s="85"/>
    </row>
    <row r="740">
      <c r="A740" s="85"/>
    </row>
    <row r="741">
      <c r="A741" s="85"/>
    </row>
    <row r="742">
      <c r="A742" s="85"/>
    </row>
    <row r="743">
      <c r="A743" s="85"/>
    </row>
    <row r="744">
      <c r="A744" s="85"/>
    </row>
    <row r="745">
      <c r="A745" s="85"/>
    </row>
    <row r="746">
      <c r="A746" s="85"/>
    </row>
    <row r="747">
      <c r="A747" s="85"/>
    </row>
    <row r="748">
      <c r="A748" s="85"/>
    </row>
    <row r="749">
      <c r="A749" s="85"/>
    </row>
    <row r="750">
      <c r="A750" s="85"/>
    </row>
    <row r="751">
      <c r="A751" s="85"/>
    </row>
    <row r="752">
      <c r="A752" s="85"/>
    </row>
    <row r="753">
      <c r="A753" s="85"/>
    </row>
    <row r="754">
      <c r="A754" s="85"/>
    </row>
    <row r="755">
      <c r="A755" s="85"/>
    </row>
    <row r="756">
      <c r="A756" s="85"/>
    </row>
    <row r="757">
      <c r="A757" s="85"/>
    </row>
    <row r="758">
      <c r="A758" s="85"/>
    </row>
    <row r="759">
      <c r="A759" s="85"/>
    </row>
    <row r="760">
      <c r="A760" s="85"/>
    </row>
    <row r="761">
      <c r="A761" s="85"/>
    </row>
    <row r="762">
      <c r="A762" s="85"/>
    </row>
    <row r="763">
      <c r="A763" s="85"/>
    </row>
    <row r="764">
      <c r="A764" s="85"/>
    </row>
    <row r="765">
      <c r="A765" s="85"/>
    </row>
    <row r="766">
      <c r="A766" s="85"/>
    </row>
    <row r="767">
      <c r="A767" s="85"/>
    </row>
    <row r="768">
      <c r="A768" s="85"/>
    </row>
    <row r="769">
      <c r="A769" s="85"/>
    </row>
    <row r="770">
      <c r="A770" s="85"/>
    </row>
    <row r="771">
      <c r="A771" s="85"/>
    </row>
    <row r="772">
      <c r="A772" s="85"/>
    </row>
    <row r="773">
      <c r="A773" s="85"/>
    </row>
    <row r="774">
      <c r="A774" s="85"/>
    </row>
    <row r="775">
      <c r="A775" s="85"/>
    </row>
    <row r="776">
      <c r="A776" s="85"/>
    </row>
    <row r="777">
      <c r="A777" s="85"/>
    </row>
    <row r="778">
      <c r="A778" s="85"/>
    </row>
    <row r="779">
      <c r="A779" s="85"/>
    </row>
    <row r="780">
      <c r="A780" s="85"/>
    </row>
    <row r="781">
      <c r="A781" s="85"/>
    </row>
    <row r="782">
      <c r="A782" s="85"/>
    </row>
    <row r="783">
      <c r="A783" s="85"/>
    </row>
    <row r="784">
      <c r="A784" s="85"/>
    </row>
    <row r="785">
      <c r="A785" s="85"/>
    </row>
    <row r="786">
      <c r="A786" s="85"/>
    </row>
    <row r="787">
      <c r="A787" s="85"/>
    </row>
    <row r="788">
      <c r="A788" s="85"/>
    </row>
    <row r="789">
      <c r="A789" s="85"/>
    </row>
    <row r="790">
      <c r="A790" s="85"/>
    </row>
    <row r="791">
      <c r="A791" s="85"/>
    </row>
    <row r="792">
      <c r="A792" s="85"/>
    </row>
    <row r="793">
      <c r="A793" s="85"/>
    </row>
    <row r="794">
      <c r="A794" s="85"/>
    </row>
    <row r="795">
      <c r="A795" s="85"/>
    </row>
    <row r="796">
      <c r="A796" s="85"/>
    </row>
    <row r="797">
      <c r="A797" s="85"/>
    </row>
    <row r="798">
      <c r="A798" s="85"/>
    </row>
    <row r="799">
      <c r="A799" s="85"/>
    </row>
    <row r="800">
      <c r="A800" s="85"/>
    </row>
    <row r="801">
      <c r="A801" s="85"/>
    </row>
    <row r="802">
      <c r="A802" s="85"/>
    </row>
    <row r="803">
      <c r="A803" s="85"/>
    </row>
    <row r="804">
      <c r="A804" s="85"/>
    </row>
    <row r="805">
      <c r="A805" s="85"/>
    </row>
    <row r="806">
      <c r="A806" s="85"/>
    </row>
    <row r="807">
      <c r="A807" s="85"/>
    </row>
    <row r="808">
      <c r="A808" s="85"/>
    </row>
    <row r="809">
      <c r="A809" s="85"/>
    </row>
    <row r="810">
      <c r="A810" s="85"/>
    </row>
    <row r="811">
      <c r="A811" s="85"/>
    </row>
    <row r="812">
      <c r="A812" s="85"/>
    </row>
    <row r="813">
      <c r="A813" s="85"/>
    </row>
    <row r="814">
      <c r="A814" s="85"/>
    </row>
    <row r="815">
      <c r="A815" s="85"/>
    </row>
    <row r="816">
      <c r="A816" s="85"/>
    </row>
    <row r="817">
      <c r="A817" s="85"/>
    </row>
    <row r="818">
      <c r="A818" s="85"/>
    </row>
    <row r="819">
      <c r="A819" s="85"/>
    </row>
    <row r="820">
      <c r="A820" s="85"/>
    </row>
    <row r="821">
      <c r="A821" s="85"/>
    </row>
    <row r="822">
      <c r="A822" s="85"/>
    </row>
    <row r="823">
      <c r="A823" s="85"/>
    </row>
    <row r="824">
      <c r="A824" s="85"/>
    </row>
    <row r="825">
      <c r="A825" s="85"/>
    </row>
    <row r="826">
      <c r="A826" s="85"/>
    </row>
    <row r="827">
      <c r="A827" s="85"/>
    </row>
    <row r="828">
      <c r="A828" s="85"/>
    </row>
    <row r="829">
      <c r="A829" s="85"/>
    </row>
    <row r="830">
      <c r="A830" s="85"/>
    </row>
    <row r="831">
      <c r="A831" s="85"/>
    </row>
    <row r="832">
      <c r="A832" s="85"/>
    </row>
    <row r="833">
      <c r="A833" s="85"/>
    </row>
    <row r="834">
      <c r="A834" s="85"/>
    </row>
    <row r="835">
      <c r="A835" s="85"/>
    </row>
    <row r="836">
      <c r="A836" s="85"/>
    </row>
    <row r="837">
      <c r="A837" s="85"/>
    </row>
    <row r="838">
      <c r="A838" s="85"/>
    </row>
    <row r="839">
      <c r="A839" s="85"/>
    </row>
    <row r="840">
      <c r="A840" s="85"/>
    </row>
    <row r="841">
      <c r="A841" s="85"/>
    </row>
    <row r="842">
      <c r="A842" s="85"/>
    </row>
    <row r="843">
      <c r="A843" s="85"/>
    </row>
    <row r="844">
      <c r="A844" s="85"/>
    </row>
    <row r="845">
      <c r="A845" s="85"/>
    </row>
    <row r="846">
      <c r="A846" s="85"/>
    </row>
    <row r="847">
      <c r="A847" s="85"/>
    </row>
    <row r="848">
      <c r="A848" s="85"/>
    </row>
    <row r="849">
      <c r="A849" s="85"/>
    </row>
    <row r="850">
      <c r="A850" s="85"/>
    </row>
    <row r="851">
      <c r="A851" s="85"/>
    </row>
    <row r="852">
      <c r="A852" s="85"/>
    </row>
    <row r="853">
      <c r="A853" s="85"/>
    </row>
    <row r="854">
      <c r="A854" s="85"/>
    </row>
    <row r="855">
      <c r="A855" s="85"/>
    </row>
    <row r="856">
      <c r="A856" s="85"/>
    </row>
    <row r="857">
      <c r="A857" s="85"/>
    </row>
    <row r="858">
      <c r="A858" s="85"/>
    </row>
    <row r="859">
      <c r="A859" s="85"/>
    </row>
    <row r="860">
      <c r="A860" s="85"/>
    </row>
    <row r="861">
      <c r="A861" s="85"/>
    </row>
    <row r="862">
      <c r="A862" s="85"/>
    </row>
    <row r="863">
      <c r="A863" s="85"/>
    </row>
    <row r="864">
      <c r="A864" s="85"/>
    </row>
    <row r="865">
      <c r="A865" s="85"/>
    </row>
    <row r="866">
      <c r="A866" s="85"/>
    </row>
    <row r="867">
      <c r="A867" s="85"/>
    </row>
    <row r="868">
      <c r="A868" s="85"/>
    </row>
    <row r="869">
      <c r="A869" s="85"/>
    </row>
    <row r="870">
      <c r="A870" s="85"/>
    </row>
    <row r="871">
      <c r="A871" s="85"/>
    </row>
    <row r="872">
      <c r="A872" s="85"/>
    </row>
    <row r="873">
      <c r="A873" s="85"/>
    </row>
    <row r="874">
      <c r="A874" s="85"/>
    </row>
    <row r="875">
      <c r="A875" s="85"/>
    </row>
    <row r="876">
      <c r="A876" s="85"/>
    </row>
    <row r="877">
      <c r="A877" s="85"/>
    </row>
    <row r="878">
      <c r="A878" s="85"/>
    </row>
    <row r="879">
      <c r="A879" s="85"/>
    </row>
    <row r="880">
      <c r="A880" s="85"/>
    </row>
    <row r="881">
      <c r="A881" s="85"/>
    </row>
    <row r="882">
      <c r="A882" s="85"/>
    </row>
    <row r="883">
      <c r="A883" s="85"/>
    </row>
    <row r="884">
      <c r="A884" s="85"/>
    </row>
    <row r="885">
      <c r="A885" s="85"/>
    </row>
    <row r="886">
      <c r="A886" s="85"/>
    </row>
    <row r="887">
      <c r="A887" s="85"/>
    </row>
    <row r="888">
      <c r="A888" s="85"/>
    </row>
    <row r="889">
      <c r="A889" s="85"/>
    </row>
    <row r="890">
      <c r="A890" s="85"/>
    </row>
    <row r="891">
      <c r="A891" s="85"/>
    </row>
    <row r="892">
      <c r="A892" s="85"/>
    </row>
    <row r="893">
      <c r="A893" s="85"/>
    </row>
    <row r="894">
      <c r="A894" s="85"/>
    </row>
    <row r="895">
      <c r="A895" s="85"/>
    </row>
    <row r="896">
      <c r="A896" s="85"/>
    </row>
    <row r="897">
      <c r="A897" s="85"/>
    </row>
    <row r="898">
      <c r="A898" s="85"/>
    </row>
    <row r="899">
      <c r="A899" s="85"/>
    </row>
    <row r="900">
      <c r="A900" s="85"/>
    </row>
    <row r="901">
      <c r="A901" s="85"/>
    </row>
    <row r="902">
      <c r="A902" s="85"/>
    </row>
    <row r="903">
      <c r="A903" s="85"/>
    </row>
    <row r="904">
      <c r="A904" s="85"/>
    </row>
    <row r="905">
      <c r="A905" s="85"/>
    </row>
    <row r="906">
      <c r="A906" s="85"/>
    </row>
    <row r="907">
      <c r="A907" s="85"/>
    </row>
    <row r="908">
      <c r="A908" s="85"/>
    </row>
    <row r="909">
      <c r="A909" s="85"/>
    </row>
    <row r="910">
      <c r="A910" s="85"/>
    </row>
    <row r="911">
      <c r="A911" s="85"/>
    </row>
    <row r="912">
      <c r="A912" s="85"/>
    </row>
    <row r="913">
      <c r="A913" s="85"/>
    </row>
    <row r="914">
      <c r="A914" s="85"/>
    </row>
    <row r="915">
      <c r="A915" s="85"/>
    </row>
    <row r="916">
      <c r="A916" s="85"/>
    </row>
    <row r="917">
      <c r="A917" s="85"/>
    </row>
    <row r="918">
      <c r="A918" s="85"/>
    </row>
    <row r="919">
      <c r="A919" s="85"/>
    </row>
    <row r="920">
      <c r="A920" s="85"/>
    </row>
    <row r="921">
      <c r="A921" s="85"/>
    </row>
    <row r="922">
      <c r="A922" s="85"/>
    </row>
    <row r="923">
      <c r="A923" s="85"/>
    </row>
    <row r="924">
      <c r="A924" s="85"/>
    </row>
    <row r="925">
      <c r="A925" s="85"/>
    </row>
    <row r="926">
      <c r="A926" s="85"/>
    </row>
    <row r="927">
      <c r="A927" s="85"/>
    </row>
    <row r="928">
      <c r="A928" s="85"/>
    </row>
    <row r="929">
      <c r="A929" s="85"/>
    </row>
    <row r="930">
      <c r="A930" s="85"/>
    </row>
    <row r="931">
      <c r="A931" s="85"/>
    </row>
    <row r="932">
      <c r="A932" s="85"/>
    </row>
    <row r="933">
      <c r="A933" s="85"/>
    </row>
    <row r="934">
      <c r="A934" s="85"/>
    </row>
    <row r="935">
      <c r="A935" s="85"/>
    </row>
    <row r="936">
      <c r="A936" s="85"/>
    </row>
    <row r="937">
      <c r="A937" s="85"/>
    </row>
    <row r="938">
      <c r="A938" s="85"/>
    </row>
    <row r="939">
      <c r="A939" s="85"/>
    </row>
    <row r="940">
      <c r="A940" s="85"/>
    </row>
    <row r="941">
      <c r="A941" s="85"/>
    </row>
    <row r="942">
      <c r="A942" s="85"/>
    </row>
    <row r="943">
      <c r="A943" s="85"/>
    </row>
    <row r="944">
      <c r="A944" s="85"/>
    </row>
    <row r="945">
      <c r="A945" s="85"/>
    </row>
    <row r="946">
      <c r="A946" s="85"/>
    </row>
    <row r="947">
      <c r="A947" s="85"/>
    </row>
    <row r="948">
      <c r="A948" s="85"/>
    </row>
    <row r="949">
      <c r="A949" s="85"/>
    </row>
    <row r="950">
      <c r="A950" s="85"/>
    </row>
    <row r="951">
      <c r="A951" s="85"/>
    </row>
    <row r="952">
      <c r="A952" s="85"/>
    </row>
    <row r="953">
      <c r="A953" s="85"/>
    </row>
    <row r="954">
      <c r="A954" s="85"/>
    </row>
    <row r="955">
      <c r="A955" s="85"/>
    </row>
    <row r="956">
      <c r="A956" s="85"/>
    </row>
    <row r="957">
      <c r="A957" s="85"/>
    </row>
    <row r="958">
      <c r="A958" s="85"/>
    </row>
    <row r="959">
      <c r="A959" s="85"/>
    </row>
    <row r="960">
      <c r="A960" s="85"/>
    </row>
    <row r="961">
      <c r="A961" s="85"/>
    </row>
    <row r="962">
      <c r="A962" s="85"/>
    </row>
    <row r="963">
      <c r="A963" s="85"/>
    </row>
    <row r="964">
      <c r="A964" s="85"/>
    </row>
    <row r="965">
      <c r="A965" s="85"/>
    </row>
    <row r="966">
      <c r="A966" s="85"/>
    </row>
    <row r="967">
      <c r="A967" s="85"/>
    </row>
    <row r="968">
      <c r="A968" s="85"/>
    </row>
    <row r="969">
      <c r="A969" s="85"/>
    </row>
    <row r="970">
      <c r="A970" s="85"/>
    </row>
    <row r="971">
      <c r="A971" s="85"/>
    </row>
    <row r="972">
      <c r="A972" s="85"/>
    </row>
    <row r="973">
      <c r="A973" s="85"/>
    </row>
    <row r="974">
      <c r="A974" s="85"/>
    </row>
    <row r="975">
      <c r="A975" s="85"/>
    </row>
    <row r="976">
      <c r="A976" s="85"/>
    </row>
    <row r="977">
      <c r="A977" s="85"/>
    </row>
    <row r="978">
      <c r="A978" s="85"/>
    </row>
    <row r="979">
      <c r="A979" s="85"/>
    </row>
    <row r="980">
      <c r="A980" s="85"/>
    </row>
    <row r="981">
      <c r="A981" s="85"/>
    </row>
    <row r="982">
      <c r="A982" s="85"/>
    </row>
    <row r="983">
      <c r="A983" s="85"/>
    </row>
    <row r="984">
      <c r="A984" s="85"/>
    </row>
    <row r="985">
      <c r="A985" s="85"/>
    </row>
    <row r="986">
      <c r="A986" s="85"/>
    </row>
    <row r="987">
      <c r="A987" s="85"/>
    </row>
    <row r="988">
      <c r="A988" s="85"/>
    </row>
    <row r="989">
      <c r="A989" s="85"/>
    </row>
    <row r="990">
      <c r="A990" s="85"/>
    </row>
    <row r="991">
      <c r="A991" s="85"/>
    </row>
    <row r="992">
      <c r="A992" s="85"/>
    </row>
    <row r="993">
      <c r="A993" s="85"/>
    </row>
    <row r="994">
      <c r="A994" s="85"/>
    </row>
    <row r="995">
      <c r="A995" s="85"/>
    </row>
    <row r="996">
      <c r="A996" s="85"/>
    </row>
    <row r="997">
      <c r="A997" s="85"/>
    </row>
    <row r="998">
      <c r="A998" s="85"/>
    </row>
    <row r="999">
      <c r="A999" s="85"/>
    </row>
    <row r="1000">
      <c r="A1000" s="85"/>
    </row>
    <row r="1001">
      <c r="A1001" s="85"/>
    </row>
    <row r="1002">
      <c r="A1002" s="85"/>
    </row>
    <row r="1003">
      <c r="A1003" s="85"/>
    </row>
    <row r="1004">
      <c r="A1004" s="85"/>
    </row>
    <row r="1005">
      <c r="A1005" s="85"/>
    </row>
    <row r="1006">
      <c r="A1006" s="85"/>
    </row>
  </sheetData>
  <mergeCells count="9">
    <mergeCell ref="E1:K1"/>
    <mergeCell ref="B1:D1"/>
    <mergeCell ref="L1:M1"/>
    <mergeCell ref="D3:M3"/>
    <mergeCell ref="E4:K4"/>
    <mergeCell ref="E35:I35"/>
    <mergeCell ref="E36:I36"/>
    <mergeCell ref="F5:M5"/>
    <mergeCell ref="B5:E5"/>
  </mergeCells>
  <hyperlinks>
    <hyperlink r:id="rId1" ref="F5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3"/>
      <c r="C1" s="3"/>
      <c r="D1" s="3"/>
      <c r="E1" s="3"/>
      <c r="F1" s="3"/>
      <c r="G1" s="4"/>
      <c r="H1" s="6"/>
      <c r="I1" s="8"/>
    </row>
    <row r="2">
      <c r="A2" s="9" t="s">
        <v>2</v>
      </c>
      <c r="B2" s="11" t="s">
        <v>3</v>
      </c>
      <c r="C2" s="11" t="s">
        <v>5</v>
      </c>
      <c r="D2" s="11" t="s">
        <v>6</v>
      </c>
      <c r="E2" s="11" t="s">
        <v>7</v>
      </c>
      <c r="F2" s="11" t="s">
        <v>8</v>
      </c>
      <c r="G2" s="12" t="s">
        <v>9</v>
      </c>
      <c r="I2" s="13"/>
    </row>
    <row r="3">
      <c r="A3" s="17" t="str">
        <f>HYPERLINK("https://docs.google.com/presentation/d/1mfTJSTpV3C-BQ2Yq8KXSSJgqp9ghQoMw_359V9jN0do/edit?usp=sharing","Leçon 0: Tutoriel pour la création d'un compte enseignant et élève")</f>
        <v>Leçon 0: Tutoriel pour la création d'un compte enseignant et élève</v>
      </c>
      <c r="B3" s="7"/>
      <c r="C3" s="7"/>
      <c r="D3" s="7"/>
      <c r="E3" s="7"/>
      <c r="F3" s="7"/>
      <c r="G3" s="18"/>
      <c r="I3" s="13"/>
    </row>
    <row r="4">
      <c r="A4" s="20" t="str">
        <f>HYPERLINK("https://docs.google.com/document/d/103YbX2Di8NBqq3aG3Bw_h5vH4e8j1VCtCPlMCHT73QA/edit#","Somme, produit, moyenne")</f>
        <v>Somme, produit, moyenne</v>
      </c>
      <c r="B4" s="24" t="str">
        <f>HYPERLINK("https://docs.google.com/document/d/19rZ3tE7F9IQ7Trl3xQJ2c8aDiFT9nuEWO1TzNmKJTqg/edit?usp=sharing","Aire des polygones reguliers")</f>
        <v>Aire des polygones reguliers</v>
      </c>
      <c r="C4" s="24" t="str">
        <f>HYPERLINK("https://scratch.mit.edu/projects/183504238/","Pythagore: hypothénuse")</f>
        <v>Pythagore: hypothénuse</v>
      </c>
      <c r="D4" s="26" t="str">
        <f>HYPERLINK("https://docs.google.com/document/d/1baUBWzqWa2RdLIy9fbJUnJekue7Tvzek8UbEhEPvV7I/edit","Loi des sinus (angle)")</f>
        <v>Loi des sinus (angle)</v>
      </c>
      <c r="E4" s="30" t="str">
        <f>HYPERLINK("https://drive.google.com/open?id=1c_ooBBUPDrnr5oZF2Qu4pvpg-jonW8Z8qKiHvuR5SWc","Factorisation")</f>
        <v>Factorisation</v>
      </c>
      <c r="F4" s="26" t="str">
        <f>HYPERLINK("https://scratch.mit.edu/projects/188171126/","Loi des Cosinus : angle et mesure d'un côté")</f>
        <v>Loi des Cosinus : angle et mesure d'un côté</v>
      </c>
      <c r="G4" s="33" t="str">
        <f>HYPERLINK("https://docs.google.com/document/d/1UbIRLGbQg8GZHxO0HoIxS1x54CPnpjdzvnlP6Yv2aPs/edit","Fonction sinus")</f>
        <v>Fonction sinus</v>
      </c>
      <c r="I4" s="13"/>
    </row>
    <row r="5">
      <c r="A5" s="20" t="str">
        <f>HYPERLINK("https://docs.google.com/document/d/15v6hNuZgsLGGWDvkXzTfnpiXnYVabQo_CM8xqKQV63g/edit?usp=sharing","Écart")</f>
        <v>Écart</v>
      </c>
      <c r="B5" s="24" t="str">
        <f>HYPERLINK("https://docs.google.com/document/d/1G4bTiq-WLNnUJfz2abUpJpO18KHzFSolBSXUQrgusjY/edit?usp=sharing","Mesure manquante aire des polygones reguliers")</f>
        <v>Mesure manquante aire des polygones reguliers</v>
      </c>
      <c r="C5" s="24" t="str">
        <f>HYPERLINK("https://scratch.mit.edu/projects/191349445/","Pythagore: cathète")</f>
        <v>Pythagore: cathète</v>
      </c>
      <c r="D5" s="26" t="str">
        <f>HYPERLINK("https://docs.google.com/document/d/1IpCPeh1Pf_w9vymFtgnteKrfz9ig46CGtiVnvbpAzhM/edit","Loi des sinus (côté )")</f>
        <v>Loi des sinus (côté )</v>
      </c>
      <c r="E5" s="26" t="str">
        <f>HYPERLINK("https://docs.google.com/document/d/1baUBWzqWa2RdLIy9fbJUnJekue7Tvzek8UbEhEPvV7I/edit","Loi des sinus (angle)")</f>
        <v>Loi des sinus (angle)</v>
      </c>
      <c r="F5" s="36"/>
      <c r="G5" s="37"/>
      <c r="I5" s="13"/>
    </row>
    <row r="6">
      <c r="A6" s="20" t="str">
        <f>HYPERLINK("https://scratch.mit.edu/projects/176574394/","Opérations sur les entiers")</f>
        <v>Opérations sur les entiers</v>
      </c>
      <c r="B6" s="24" t="str">
        <f>HYPERLINK("https://docs.google.com/document/d/10rj3iYoJofNbDTnYnUrS77EbXBmxtqnYRrPd8bN5YLo/edit","Résolution ax=b")</f>
        <v>Résolution ax=b</v>
      </c>
      <c r="C6" s="24" t="str">
        <f>HYPERLINK("https://docs.google.com/document/d/1D6HFA0qAt71uu0SMhSjsralrDF-klThxnIyEu_Pg-n8/edit?usp=sharing","Résoudre un système d'équations du 1er degré à une variable")</f>
        <v>Résoudre un système d'équations du 1er degré à une variable</v>
      </c>
      <c r="D6" s="26" t="str">
        <f>HYPERLINK("https://docs.google.com/a/recitcscapitale.ca/document/d/1fL2UNHHzVxjO8y4trGO0Y81BfF2KRcgge8PUiXD9nj8/edit?usp=sharing","Héron")</f>
        <v>Héron</v>
      </c>
      <c r="E6" s="26" t="str">
        <f>HYPERLINK("https://docs.google.com/document/d/1IpCPeh1Pf_w9vymFtgnteKrfz9ig46CGtiVnvbpAzhM/edit","Loi des sinus (côté )")</f>
        <v>Loi des sinus (côté )</v>
      </c>
      <c r="F6" s="24" t="str">
        <f>HYPERLINK("https://docs.google.com/document/d/1r56WuoDt4rSznbKFEK-6iroV1OotM2Ou8nn1s6i5_Lw/edit","Trouver exposant avec log")</f>
        <v>Trouver exposant avec log</v>
      </c>
      <c r="G6" s="37"/>
      <c r="I6" s="13"/>
    </row>
    <row r="7">
      <c r="A7" s="20" t="str">
        <f>HYPERLINK("https://docs.google.com/document/d/1mpYu46bg_C8QZ-HMYu2nPpOGtZDrnZWqt5CCvPc7VMI/edit?usp=sharing","Plan cartésien")</f>
        <v>Plan cartésien</v>
      </c>
      <c r="B7" s="24" t="str">
        <f>HYPERLINK("https://docs.google.com/document/d/1BKrygAVrBC27-tCSAUKVyIaD-6cciyu3WhGmeUkCf6g/edit?usp=sharing","Résolution ax+b=c")</f>
        <v>Résolution ax+b=c</v>
      </c>
      <c r="C7" s="24" t="str">
        <f>HYPERLINK("https://docs.google.com/document/d/1-khE3MWxGJbkidB8JAv-NvYLSar9yLOT-lQ2kqZFdWE/edit?usp=sharing","Résoudre une inéquation de la forme ax+b &lt; ou &gt; c")</f>
        <v>Résoudre une inéquation de la forme ax+b &lt; ou &gt; c</v>
      </c>
      <c r="D7" s="26" t="str">
        <f>HYPERLINK("https://docs.google.com/document/d/1_r1MiDo-eI-A16xDLnSyiJS9qnEDmGt0bGz9uVv7EH4/edit","Aire d'un triangle avec formule trigonométrique")</f>
        <v>Aire d'un triangle avec formule trigonométrique</v>
      </c>
      <c r="E7" s="26" t="str">
        <f>HYPERLINK("https://scratch.mit.edu/projects/188171126/","Loi des Cosinus : angle et mesure d'un côté")</f>
        <v>Loi des Cosinus : angle et mesure d'un côté</v>
      </c>
      <c r="F7" s="27"/>
      <c r="G7" s="37"/>
      <c r="I7" s="13"/>
    </row>
    <row r="8">
      <c r="A8" s="20" t="str">
        <f>HYPERLINK("https://docs.google.com/document/d/1EqfCxbP9b4vaf0h2mAbU-5i5dF_Plj084dAYFrStveY/edit?usp=sharing","Angles complémentaires/supplémentaires")</f>
        <v>Angles complémentaires/supplémentaires</v>
      </c>
      <c r="B8" s="42" t="str">
        <f>HYPERLINK("https://docs.google.com/document/d/1q6HVVP8SSfERoXI8Jtuh1MOcX23_VyPJjK14eIkgx84/edit","Résolution ax+b=cx+d")</f>
        <v>Résolution ax+b=cx+d</v>
      </c>
      <c r="C8" s="26" t="str">
        <f>HYPERLINK("https://scratch.mit.edu/projects/182101772/","Diagonale d'un prisme")</f>
        <v>Diagonale d'un prisme</v>
      </c>
      <c r="D8" s="26" t="str">
        <f>HYPERLINK("https://scratch.mit.edu/projects/189001214/","Trogonométrie (Sin - Cos - Tan)")</f>
        <v>Trogonométrie (Sin - Cos - Tan)</v>
      </c>
      <c r="E8" s="36"/>
      <c r="F8" s="27"/>
      <c r="G8" s="37"/>
      <c r="I8" s="13"/>
    </row>
    <row r="9">
      <c r="A9" s="20" t="str">
        <f>HYPERLINK("https://drive.google.com/open?id=1rH6mYS1IHeM60_c1JKy3nefeUp5e_E3M4oxiFkb7gr8","Angle manquant dans un triangle")</f>
        <v>Angle manquant dans un triangle</v>
      </c>
      <c r="B9" s="24" t="str">
        <f>HYPERLINK("https://docs.google.com/document/d/1nTrflsQJh-WFcUwHOOL5goqLuQDclSby3GX6VIZPvic/edit?usp=sharing","Situation de proportionnalité")</f>
        <v>Situation de proportionnalité</v>
      </c>
      <c r="C9" s="44" t="str">
        <f>HYPERLINK("https://docs.google.com/document/d/1XXccNFNgHZC6cQdnk3peQCu3iEJXRSgGkFw6-ixI1CI/edit","Taux de variation")</f>
        <v>Taux de variation</v>
      </c>
      <c r="D9" s="26" t="str">
        <f>HYPERLINK("https://drive.google.com/open?id=1VP4IYhDD-VpmHarrDdDND59W1MHfh9D8Ba_mk3Y4HzE","Point milieu")</f>
        <v>Point milieu</v>
      </c>
      <c r="E9" s="36"/>
      <c r="F9" s="27"/>
      <c r="G9" s="37"/>
      <c r="I9" s="13"/>
    </row>
    <row r="10">
      <c r="A10" s="20" t="str">
        <f>HYPERLINK("https://docs.google.com/document/d/1_Hf--zrUmvXyAQhoM_m1eSq7GGyZbOs2QJQqhhqmCaw/edit?usp=sharing","Lancer de dé aléatoire")</f>
        <v>Lancer de dé aléatoire</v>
      </c>
      <c r="B10" s="45" t="str">
        <f>HYPERLINK("https://scratch.mit.edu/projects/203612308/#editor","Rabais et taxes")</f>
        <v>Rabais et taxes</v>
      </c>
      <c r="C10" s="24" t="str">
        <f>HYPERLINK("https://drive.google.com/drive/u/0/folders/1CkmcuJvho5tI9ph_zJh4EUfAYSRTFut8","Aire de la sphère")</f>
        <v>Aire de la sphère</v>
      </c>
      <c r="D10" s="46" t="str">
        <f>HYPERLINK("https://docs.google.com/document/d/1VP4IYhDD-VpmHarrDdDND59W1MHfh9D8Ba_mk3Y4HzE/edit","Point de partage")</f>
        <v>Point de partage</v>
      </c>
      <c r="E10" s="47"/>
      <c r="F10" s="27"/>
      <c r="G10" s="37"/>
      <c r="I10" s="13"/>
    </row>
    <row r="11">
      <c r="A11" s="20" t="str">
        <f t="shared" ref="A11:B11" si="1">HYPERLINK("https://docs.google.com/document/d/1DjdaPMNlKPo1vVdFC8gOev1zhzak4p-_IypRu1p3Tuo/edit?usp=sharing","Calcul de rabais et taxes")</f>
        <v>Calcul de rabais et taxes</v>
      </c>
      <c r="B11" s="24" t="str">
        <f t="shared" si="1"/>
        <v>Calcul de rabais et taxes</v>
      </c>
      <c r="C11" s="47"/>
      <c r="D11" s="48" t="str">
        <f>HYPERLINK("https://docs.google.com/document/d/1dwOKlixbVSXUgbZL1gWBEdMml6tuQYCaTqgClaQM_j0/edit?usp=sharing","Distance entre 2 points")</f>
        <v>Distance entre 2 points</v>
      </c>
      <c r="E11" s="47"/>
      <c r="F11" s="27"/>
      <c r="G11" s="37"/>
      <c r="I11" s="13"/>
    </row>
    <row r="12">
      <c r="A12" s="20" t="str">
        <f>HYPERLINK("https://docs.google.com/document/d/1vPfoseiQMm1WPXZYSCw38DDYhiMbFnsR0w7GizkmlmI/edit","Trouver la règle d'une suite")</f>
        <v>Trouver la règle d'une suite</v>
      </c>
      <c r="B12" s="26" t="str">
        <f>HYPERLINK("https://docs.google.com/document/d/1NYud1AucSq_0yI3C4vcgs7fLNBLyqzZaN1T8QZVwYFU/edit","Calculer l'aire d'un secteur")</f>
        <v>Calculer l'aire d'un secteur</v>
      </c>
      <c r="C12" s="27"/>
      <c r="D12" s="26" t="str">
        <f>HYPERLINK("https://scratch.mit.edu/projects/191394922/","Fonction quadratique: zéros, ouverture, sommet")</f>
        <v>Fonction quadratique: zéros, ouverture, sommet</v>
      </c>
      <c r="E12" s="47"/>
      <c r="F12" s="27"/>
      <c r="G12" s="37"/>
      <c r="I12" s="13"/>
    </row>
    <row r="13">
      <c r="A13" s="49"/>
      <c r="B13" s="45" t="str">
        <f>HYPERLINK("https://scratch.mit.edu/projects/206552710/#editor","Aire totale d'une pyramide (défi)")</f>
        <v>Aire totale d'une pyramide (défi)</v>
      </c>
      <c r="C13" s="27" t="s">
        <v>37</v>
      </c>
      <c r="D13" s="26" t="str">
        <f>HYPERLINK("https://scratch.mit.edu/projects/199524040/","Point milieu avec plan cartésien")</f>
        <v>Point milieu avec plan cartésien</v>
      </c>
      <c r="E13" s="36"/>
      <c r="F13" s="27"/>
      <c r="G13" s="37"/>
      <c r="I13" s="13"/>
    </row>
    <row r="14">
      <c r="A14" s="50"/>
      <c r="B14" s="51" t="str">
        <f>HYPERLINK("https://scratch.mit.edu/projects/206523683/","Aire des polygones (défi)")</f>
        <v>Aire des polygones (défi)</v>
      </c>
      <c r="C14" s="52" t="s">
        <v>37</v>
      </c>
      <c r="D14" s="53"/>
      <c r="E14" s="54"/>
      <c r="F14" s="52"/>
      <c r="G14" s="55"/>
      <c r="I14" s="13"/>
    </row>
    <row r="15">
      <c r="A15" s="56"/>
      <c r="B15" s="57"/>
      <c r="C15" s="56"/>
      <c r="D15" s="57"/>
      <c r="E15" s="56"/>
      <c r="F15" s="56"/>
      <c r="G15" s="56"/>
      <c r="I15" s="13"/>
    </row>
    <row r="16">
      <c r="A16" s="58"/>
      <c r="B16" s="27"/>
      <c r="C16" s="58"/>
      <c r="D16" s="47"/>
      <c r="E16" s="58"/>
      <c r="F16" s="58"/>
      <c r="G16" s="58"/>
      <c r="I16" s="13"/>
    </row>
    <row r="17">
      <c r="A17" s="58"/>
      <c r="B17" s="27"/>
      <c r="C17" s="58"/>
      <c r="D17" s="47"/>
      <c r="E17" s="27"/>
      <c r="F17" s="58"/>
      <c r="G17" s="58"/>
      <c r="I17" s="13"/>
    </row>
    <row r="18">
      <c r="A18" s="58"/>
      <c r="B18" s="47"/>
      <c r="C18" s="58"/>
      <c r="D18" s="47"/>
      <c r="E18" s="58"/>
      <c r="F18" s="58"/>
      <c r="G18" s="58"/>
      <c r="I18" s="13"/>
    </row>
    <row r="19">
      <c r="H19" s="59"/>
      <c r="I19" s="60"/>
    </row>
    <row r="22">
      <c r="A22" s="61" t="s">
        <v>19</v>
      </c>
      <c r="B22" s="10"/>
      <c r="C22" s="63" t="s">
        <v>20</v>
      </c>
    </row>
  </sheetData>
  <mergeCells count="4">
    <mergeCell ref="A22:B22"/>
    <mergeCell ref="H1:I19"/>
    <mergeCell ref="A1:G1"/>
    <mergeCell ref="A3:G3"/>
  </mergeCells>
  <hyperlinks>
    <hyperlink r:id="rId1" ref="C22"/>
  </hyperlinks>
  <drawing r:id="rId2"/>
</worksheet>
</file>