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mc:AlternateContent xmlns:mc="http://schemas.openxmlformats.org/markup-compatibility/2006">
    <mc:Choice Requires="x15">
      <x15ac:absPath xmlns:x15ac="http://schemas.microsoft.com/office/spreadsheetml/2010/11/ac" url="C:\Users\Stéphanie Rioux\Desktop\"/>
    </mc:Choice>
  </mc:AlternateContent>
  <xr:revisionPtr revIDLastSave="0" documentId="13_ncr:1_{1852C0C8-0B91-42EC-9692-4E7C134E13DB}" xr6:coauthVersionLast="36" xr6:coauthVersionMax="36" xr10:uidLastSave="{00000000-0000-0000-0000-000000000000}"/>
  <bookViews>
    <workbookView xWindow="0" yWindow="0" windowWidth="23040" windowHeight="8484" activeTab="5" xr2:uid="{00000000-000D-0000-FFFF-FFFF00000000}"/>
  </bookViews>
  <sheets>
    <sheet name="Page daccueil" sheetId="1" r:id="rId1"/>
    <sheet name="Bases essentielles" sheetId="2" r:id="rId2"/>
    <sheet name="Diagramme à bandes" sheetId="3" r:id="rId3"/>
    <sheet name="Diagramme à ligne brisée" sheetId="4" r:id="rId4"/>
    <sheet name="Diagramme circulaire" sheetId="5" r:id="rId5"/>
    <sheet name="Pictogrammes" sheetId="6" r:id="rId6"/>
    <sheet name="Histogramme" sheetId="7" r:id="rId7"/>
    <sheet name="Formulaires" sheetId="8" r:id="rId8"/>
    <sheet name="Arithmétique (tableau de numéra" sheetId="9" r:id="rId9"/>
    <sheet name="Arithmétique (énoncé = expressi" sheetId="10" r:id="rId10"/>
    <sheet name="Arithmétique (projet de factura" sheetId="11" r:id="rId11"/>
    <sheet name="Géométrie primaire" sheetId="12" r:id="rId12"/>
    <sheet name="Géométrie secondaire" sheetId="13" r:id="rId13"/>
    <sheet name="Probabilités - Somme de 2 dés" sheetId="14" r:id="rId14"/>
    <sheet name="Probabilités - Espérance mathém" sheetId="15" r:id="rId15"/>
    <sheet name="Calculs statistiques" sheetId="16" r:id="rId16"/>
    <sheet name="Mathématiques financières" sheetId="17" r:id="rId17"/>
  </sheets>
  <calcPr calcId="191029"/>
</workbook>
</file>

<file path=xl/calcChain.xml><?xml version="1.0" encoding="utf-8"?>
<calcChain xmlns="http://schemas.openxmlformats.org/spreadsheetml/2006/main">
  <c r="A15" i="14" l="1"/>
  <c r="B15" i="14"/>
  <c r="C15" i="14"/>
  <c r="D15" i="14"/>
  <c r="E15" i="14"/>
  <c r="A16" i="14"/>
  <c r="B16" i="14"/>
  <c r="C16" i="14"/>
  <c r="D16" i="14"/>
  <c r="E16" i="14"/>
  <c r="A17" i="14"/>
  <c r="B17" i="14"/>
  <c r="C17" i="14"/>
  <c r="D17" i="14"/>
  <c r="E17" i="14"/>
  <c r="A18" i="14"/>
  <c r="B18" i="14"/>
  <c r="C18" i="14"/>
  <c r="D18" i="14"/>
  <c r="E18" i="14"/>
  <c r="A19" i="14"/>
  <c r="B19" i="14"/>
  <c r="C19" i="14"/>
  <c r="D19" i="14"/>
  <c r="E19" i="14"/>
  <c r="A20" i="14"/>
  <c r="B20" i="14"/>
  <c r="C20" i="14"/>
  <c r="D20" i="14"/>
  <c r="E20" i="14"/>
  <c r="A21" i="14"/>
  <c r="B21" i="14"/>
  <c r="C21" i="14"/>
  <c r="D21" i="14"/>
  <c r="E21" i="14"/>
  <c r="A22" i="14"/>
  <c r="B22" i="14"/>
  <c r="C22" i="14"/>
  <c r="D22" i="14"/>
  <c r="E22" i="14"/>
  <c r="A23" i="14"/>
  <c r="B23" i="14"/>
  <c r="C23" i="14"/>
  <c r="D23" i="14"/>
  <c r="E23" i="14"/>
  <c r="A24" i="14"/>
  <c r="B24" i="14"/>
  <c r="C24" i="14"/>
  <c r="D24" i="14"/>
  <c r="E24" i="14"/>
  <c r="A25" i="14"/>
  <c r="B25" i="14"/>
  <c r="C25" i="14"/>
  <c r="D25" i="14"/>
  <c r="E25" i="14"/>
  <c r="A26" i="14"/>
  <c r="B26" i="14"/>
  <c r="C26" i="14"/>
  <c r="D26" i="14"/>
  <c r="E26" i="14"/>
  <c r="A27" i="14"/>
  <c r="B27" i="14"/>
  <c r="C27" i="14"/>
  <c r="D27" i="14"/>
  <c r="E27" i="14"/>
  <c r="A28" i="14"/>
  <c r="B28" i="14"/>
  <c r="C28" i="14"/>
  <c r="D28" i="14"/>
  <c r="E28" i="14"/>
  <c r="A29" i="14"/>
  <c r="B29" i="14"/>
  <c r="C29" i="14"/>
  <c r="D29" i="14"/>
  <c r="E29" i="14"/>
  <c r="C25" i="17"/>
  <c r="C24" i="17"/>
  <c r="C16" i="17"/>
  <c r="C15" i="17"/>
  <c r="C8" i="17"/>
  <c r="C7" i="17"/>
  <c r="E24" i="16"/>
  <c r="D24" i="16"/>
  <c r="C24" i="16"/>
  <c r="H14" i="16"/>
  <c r="O13" i="16"/>
  <c r="I8" i="16"/>
  <c r="I9" i="16" s="1"/>
  <c r="I10" i="16" s="1"/>
  <c r="I11" i="16" s="1"/>
  <c r="I12" i="16" s="1"/>
  <c r="I13" i="16" s="1"/>
  <c r="T7" i="16"/>
  <c r="Q7" i="16"/>
  <c r="P7" i="16"/>
  <c r="P8" i="16" s="1"/>
  <c r="P9" i="16" s="1"/>
  <c r="P10" i="16" s="1"/>
  <c r="P11" i="16" s="1"/>
  <c r="P12" i="16" s="1"/>
  <c r="K7" i="16"/>
  <c r="I7" i="16"/>
  <c r="E7" i="16"/>
  <c r="D7" i="16"/>
  <c r="C7" i="16"/>
  <c r="F11" i="15"/>
  <c r="E11" i="15"/>
  <c r="G11" i="15" s="1"/>
  <c r="D11" i="15"/>
  <c r="F10" i="15"/>
  <c r="E10" i="15"/>
  <c r="G10" i="15" s="1"/>
  <c r="D10" i="15"/>
  <c r="F9" i="15"/>
  <c r="E9" i="15"/>
  <c r="G9" i="15" s="1"/>
  <c r="D9" i="15"/>
  <c r="F8" i="15"/>
  <c r="E8" i="15"/>
  <c r="G8" i="15" s="1"/>
  <c r="D8" i="15"/>
  <c r="F7" i="15"/>
  <c r="E7" i="15"/>
  <c r="G7" i="15" s="1"/>
  <c r="D7" i="15"/>
  <c r="J22" i="14"/>
  <c r="J21" i="14"/>
  <c r="J20" i="14"/>
  <c r="J19" i="14"/>
  <c r="J18" i="14"/>
  <c r="J17" i="14"/>
  <c r="J16" i="14"/>
  <c r="J15" i="14"/>
  <c r="J14" i="14"/>
  <c r="E14" i="14"/>
  <c r="D14" i="14"/>
  <c r="C14" i="14"/>
  <c r="B14" i="14"/>
  <c r="A14" i="14"/>
  <c r="J13" i="14"/>
  <c r="E13" i="14"/>
  <c r="D13" i="14"/>
  <c r="C13" i="14"/>
  <c r="B13" i="14"/>
  <c r="A13" i="14"/>
  <c r="J12" i="14"/>
  <c r="J23" i="14" s="1"/>
  <c r="E12" i="14"/>
  <c r="D12" i="14"/>
  <c r="C12" i="14"/>
  <c r="B12" i="14"/>
  <c r="H20" i="14" s="1"/>
  <c r="A12" i="14"/>
  <c r="E24" i="13"/>
  <c r="E22" i="13"/>
  <c r="E21" i="13"/>
  <c r="E20" i="13"/>
  <c r="B20" i="13"/>
  <c r="B24" i="13" s="1"/>
  <c r="B18" i="13"/>
  <c r="B21" i="13" s="1"/>
  <c r="B22" i="13" s="1"/>
  <c r="O13" i="13"/>
  <c r="E11" i="13"/>
  <c r="E10" i="13"/>
  <c r="B10" i="13"/>
  <c r="H9" i="13" s="1"/>
  <c r="E7" i="13"/>
  <c r="B7" i="13"/>
  <c r="E6" i="13"/>
  <c r="B6" i="13"/>
  <c r="H4" i="13" s="1"/>
  <c r="D9" i="11"/>
  <c r="D7" i="11"/>
  <c r="D6" i="11"/>
  <c r="D5" i="11"/>
  <c r="B10" i="10"/>
  <c r="I9" i="9"/>
  <c r="I8" i="9"/>
  <c r="I7" i="9"/>
  <c r="I6" i="9"/>
  <c r="E10" i="7"/>
  <c r="E9" i="7"/>
  <c r="E8" i="7"/>
  <c r="E7" i="7"/>
  <c r="E6" i="7"/>
  <c r="E5" i="7"/>
  <c r="E4" i="7"/>
  <c r="E11" i="7" s="1"/>
  <c r="E14" i="6"/>
  <c r="E9" i="6" s="1"/>
  <c r="D14" i="6"/>
  <c r="D10" i="6" s="1"/>
  <c r="C14" i="6"/>
  <c r="C11" i="6" s="1"/>
  <c r="B14" i="6"/>
  <c r="B11" i="6" s="1"/>
  <c r="D11" i="6"/>
  <c r="C10" i="6"/>
  <c r="D8" i="6"/>
  <c r="B8" i="6"/>
  <c r="D7" i="6"/>
  <c r="C7" i="6"/>
  <c r="B7" i="6"/>
  <c r="E6" i="6"/>
  <c r="D6" i="6"/>
  <c r="C6" i="6"/>
  <c r="B6" i="6"/>
  <c r="E5" i="6"/>
  <c r="D5" i="6"/>
  <c r="C5" i="6"/>
  <c r="B5" i="6"/>
  <c r="E4" i="6"/>
  <c r="D4" i="6"/>
  <c r="C4" i="6"/>
  <c r="B4" i="6"/>
  <c r="E3" i="6"/>
  <c r="D3" i="6"/>
  <c r="C3" i="6"/>
  <c r="B3" i="6"/>
  <c r="E2" i="6"/>
  <c r="D2" i="6"/>
  <c r="C2" i="6"/>
  <c r="B2" i="6"/>
  <c r="H11" i="5"/>
  <c r="J10" i="5"/>
  <c r="H10" i="5"/>
  <c r="J9" i="5"/>
  <c r="I9" i="5"/>
  <c r="J8" i="5"/>
  <c r="H8" i="5"/>
  <c r="J7" i="5"/>
  <c r="K10" i="4"/>
  <c r="K11" i="4" s="1"/>
  <c r="K8" i="4"/>
  <c r="K12" i="4" s="1"/>
  <c r="J9" i="3"/>
  <c r="J10" i="3" s="1"/>
  <c r="J7" i="3"/>
  <c r="F24" i="2"/>
  <c r="F23" i="2"/>
  <c r="F21" i="2"/>
  <c r="F20" i="2"/>
  <c r="F17" i="2"/>
  <c r="F16" i="2"/>
  <c r="F15" i="2"/>
  <c r="B9" i="6" l="1"/>
  <c r="D9" i="6"/>
  <c r="B10" i="6"/>
  <c r="E10" i="6"/>
  <c r="E8" i="6"/>
  <c r="E11" i="6"/>
  <c r="E7" i="6"/>
  <c r="H16" i="14"/>
  <c r="I16" i="14" s="1"/>
  <c r="H23" i="14"/>
  <c r="H17" i="14"/>
  <c r="I17" i="14" s="1"/>
  <c r="H21" i="14"/>
  <c r="I21" i="14" s="1"/>
  <c r="H18" i="14"/>
  <c r="I18" i="14" s="1"/>
  <c r="H22" i="14"/>
  <c r="I22" i="14" s="1"/>
  <c r="H14" i="14"/>
  <c r="I14" i="14" s="1"/>
  <c r="H13" i="14"/>
  <c r="I13" i="14" s="1"/>
  <c r="H12" i="14"/>
  <c r="I12" i="14" s="1"/>
  <c r="H19" i="14"/>
  <c r="I19" i="14" s="1"/>
  <c r="H15" i="14"/>
  <c r="I15" i="14" s="1"/>
  <c r="K10" i="3"/>
  <c r="J8" i="3"/>
  <c r="K8" i="3" s="1"/>
  <c r="K11" i="3" s="1"/>
  <c r="I20" i="14"/>
  <c r="G12" i="15"/>
  <c r="D10" i="11"/>
  <c r="D11" i="11" s="1"/>
  <c r="D12" i="11" s="1"/>
  <c r="K9" i="3"/>
  <c r="K13" i="4"/>
  <c r="B11" i="10"/>
  <c r="B12" i="10" s="1"/>
  <c r="B8" i="13"/>
  <c r="D14" i="11" l="1"/>
  <c r="D13" i="11"/>
  <c r="D15" i="11" s="1"/>
  <c r="I2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7" authorId="0" shapeId="0" xr:uid="{00000000-0006-0000-0000-000001000000}">
      <text>
        <r>
          <rPr>
            <sz val="10"/>
            <color rgb="FF000000"/>
            <rFont val="Arial"/>
            <scheme val="minor"/>
          </rPr>
          <t>modifier
	-Stéphanie Rioux</t>
        </r>
      </text>
    </comment>
  </commentList>
</comments>
</file>

<file path=xl/sharedStrings.xml><?xml version="1.0" encoding="utf-8"?>
<sst xmlns="http://schemas.openxmlformats.org/spreadsheetml/2006/main" count="301" uniqueCount="257">
  <si>
    <t>Les tableurs en classe de mathématique</t>
  </si>
  <si>
    <r>
      <rPr>
        <sz val="24"/>
        <rFont val="Ubuntu"/>
      </rPr>
      <t xml:space="preserve">Présentation : </t>
    </r>
    <r>
      <rPr>
        <u/>
        <sz val="24"/>
        <color rgb="FF1155CC"/>
        <rFont val="Ubuntu"/>
      </rPr>
      <t>monurl.ca/aquops1501</t>
    </r>
  </si>
  <si>
    <t>Sonya Fiset et Stéphanie Rioux</t>
  </si>
  <si>
    <t>RÉCIT MST : equipe@recitmst.qc.ca</t>
  </si>
  <si>
    <r>
      <rPr>
        <sz val="9"/>
        <color rgb="FF3D4965"/>
        <rFont val="Ubuntu, sans-serif"/>
      </rPr>
      <t xml:space="preserve">Cette présentation du </t>
    </r>
    <r>
      <rPr>
        <u/>
        <sz val="9"/>
        <color rgb="FF1155CC"/>
        <rFont val="Ubuntu, sans-serif"/>
      </rPr>
      <t xml:space="preserve">RÉCITMST, </t>
    </r>
    <r>
      <rPr>
        <sz val="9"/>
        <color rgb="FF3D4965"/>
        <rFont val="Ubuntu, sans-serif"/>
      </rPr>
      <t xml:space="preserve">est mise à disposition, sauf exception, selon les termes de la </t>
    </r>
    <r>
      <rPr>
        <u/>
        <sz val="9"/>
        <color rgb="FF1155CC"/>
        <rFont val="Ubuntu, sans-serif"/>
      </rPr>
      <t>Licence Creative Commons.</t>
    </r>
  </si>
  <si>
    <t>Plan de la rencontre</t>
  </si>
  <si>
    <t>- Bienvenue</t>
  </si>
  <si>
    <t>- Pourquoi utiliser les tableurs en classe de mathématique ?</t>
  </si>
  <si>
    <t>- Quelques bases essentielles</t>
  </si>
  <si>
    <t>- Des exemples</t>
  </si>
  <si>
    <t>- Expérimentation</t>
  </si>
  <si>
    <t>- Retour</t>
  </si>
  <si>
    <t>Quelques bases esthétiques:</t>
  </si>
  <si>
    <t>Redimensionner les cellules</t>
  </si>
  <si>
    <t>Colorer les cellules</t>
  </si>
  <si>
    <t>Ajouter des titres</t>
  </si>
  <si>
    <t>Ajouter des bordures</t>
  </si>
  <si>
    <t>Insérer des images</t>
  </si>
  <si>
    <t>Cacher le quadrillage</t>
  </si>
  <si>
    <t>Fusionner des cellules</t>
  </si>
  <si>
    <t xml:space="preserve">Les formules de base: </t>
  </si>
  <si>
    <t>Nombre 1</t>
  </si>
  <si>
    <t>Nombre 2</t>
  </si>
  <si>
    <t>Somme:</t>
  </si>
  <si>
    <t>Produit:</t>
  </si>
  <si>
    <t>Moyenne:</t>
  </si>
  <si>
    <t>Numérateur</t>
  </si>
  <si>
    <t>Dénominateur</t>
  </si>
  <si>
    <t>Pourcentage:</t>
  </si>
  <si>
    <t>Nombre décimal:</t>
  </si>
  <si>
    <t>Arrondir:</t>
  </si>
  <si>
    <t>Dixièmes</t>
  </si>
  <si>
    <t>Centièmes</t>
  </si>
  <si>
    <t>Insérer un graphique:</t>
  </si>
  <si>
    <t>Température enregistrée à midi</t>
  </si>
  <si>
    <t>Jour</t>
  </si>
  <si>
    <t>Température (°C)</t>
  </si>
  <si>
    <t>Au préalable: Demander aux élèves de reproduire avec le plus d'exactitude possible un diagramme à bandes existant 
dans le cahier afin de d'explorer les fonctionnalIités du tableur de façon autonome
Suggestion: Partir d'un problème du cahier d'exercices</t>
  </si>
  <si>
    <t>On a effectué un sondage auprès de 60 personnes pour 
connaître leur activité préférée. 
À l'aide des indices ci-dessous, construis un tableau de 
distribution et un diagramme à bandes qui représentent cette situation.</t>
  </si>
  <si>
    <t>Activité préférée de 60 personnes</t>
  </si>
  <si>
    <t xml:space="preserve">Activité </t>
  </si>
  <si>
    <t>Effectif</t>
  </si>
  <si>
    <t>Fréquence relative (%)</t>
  </si>
  <si>
    <t>Cinéma</t>
  </si>
  <si>
    <t>Parc d'attraction</t>
  </si>
  <si>
    <t>Musée</t>
  </si>
  <si>
    <t>Événements sportifs</t>
  </si>
  <si>
    <t>- Parmi les personnes intérrogées, 35% aiment aller au cinéma.</t>
  </si>
  <si>
    <t>Total</t>
  </si>
  <si>
    <t>- Les événements sportifs ont été choisis par 6 personnes de moins 
que le double de personnes ayant choisi le musée.</t>
  </si>
  <si>
    <t>- Un cinquièmes des personnes ont choisi le musée</t>
  </si>
  <si>
    <t xml:space="preserve">Au préalable: Demander aux élèves de reproduire avec le plus d'exactitude possible un diagramme à ligne brisée existant 
dans le cahier afin de d'explorer les fonctionnalIités du tableur de façon autonome
Suggestion : Partir d'un problème du cahier d'exercices </t>
  </si>
  <si>
    <t>Maéva a noté la température enregistrée à midi pendant 6 jours consécutifs.</t>
  </si>
  <si>
    <t xml:space="preserve">Jour 1: </t>
  </si>
  <si>
    <t>Il fait plus froid qu'au jour 2 et l'écart de température entre ces 2 jours était de 3 °C.</t>
  </si>
  <si>
    <t xml:space="preserve">Jour 2: </t>
  </si>
  <si>
    <t>Il faisait -6 °C.</t>
  </si>
  <si>
    <t xml:space="preserve">Jour 3: </t>
  </si>
  <si>
    <t>Il faisait 8 °C de plus qu'au jour 2.</t>
  </si>
  <si>
    <t xml:space="preserve">Jour 4: </t>
  </si>
  <si>
    <t>La mesure en °C de la température était le double de celle du jour 3.</t>
  </si>
  <si>
    <t xml:space="preserve">Jour 5: </t>
  </si>
  <si>
    <t>Il faisait 2 °C de moins qu'au jour 1.</t>
  </si>
  <si>
    <t xml:space="preserve">Jour 6: </t>
  </si>
  <si>
    <t>La température correspondait à la température moyenne des 5 autres jours.</t>
  </si>
  <si>
    <t>On a interrogé un certain nombre d'élèves d'une école secondaire
au sujet de leur saison préférée. 
Voici le tableau de distribution incomplet de ce sondage. 
Complète le tableau et construis le diagramme circulaire associé.</t>
  </si>
  <si>
    <t>Exemple inspiré de cette page d'Allô Prof</t>
  </si>
  <si>
    <t>Saison préférée des élèves</t>
  </si>
  <si>
    <t>Modalités</t>
  </si>
  <si>
    <t>Effectifs</t>
  </si>
  <si>
    <t>Fréquence
 relative (%)</t>
  </si>
  <si>
    <t>Aire du secteur (°)</t>
  </si>
  <si>
    <t>Hiver</t>
  </si>
  <si>
    <t>Automne</t>
  </si>
  <si>
    <t>Printemps</t>
  </si>
  <si>
    <t>Été</t>
  </si>
  <si>
    <t xml:space="preserve"> </t>
  </si>
  <si>
    <r>
      <rPr>
        <sz val="24"/>
        <color theme="1"/>
        <rFont val="Arial"/>
      </rPr>
      <t>Afficher les ours dans le graphique</t>
    </r>
    <r>
      <rPr>
        <i/>
        <sz val="8"/>
        <color theme="1"/>
        <rFont val="Arial"/>
      </rPr>
      <t xml:space="preserve">
Écris un nombre dans les cases de la ligne 13</t>
    </r>
  </si>
  <si>
    <t>Ours rouges</t>
  </si>
  <si>
    <t>Ours bleus</t>
  </si>
  <si>
    <t>Ours jaunes</t>
  </si>
  <si>
    <t>Ours verts</t>
  </si>
  <si>
    <r>
      <rPr>
        <u/>
        <sz val="10"/>
        <color rgb="FF1155CC"/>
        <rFont val="Arial"/>
        <scheme val="minor"/>
      </rPr>
      <t>Autres versions de diagrammes à pictogrammes : https://docs.google.com/spreadsheets/d/1MJ485lXn2S5uuxMO1IATMQjtNe6nUtz5zh_Li7uTDkE/edit?usp=sharing</t>
    </r>
    <r>
      <rPr>
        <sz val="10"/>
        <color rgb="FF000000"/>
        <rFont val="Arial"/>
        <scheme val="minor"/>
      </rPr>
      <t xml:space="preserve"> </t>
    </r>
  </si>
  <si>
    <t>Âge de 30 personnes 
ayant assisté à un concert</t>
  </si>
  <si>
    <t>Nombre de personnes ayant assisté
 à un concert selon leur âge</t>
  </si>
  <si>
    <t>Âges</t>
  </si>
  <si>
    <t>Nombre de personnes</t>
  </si>
  <si>
    <t>[0, 5[</t>
  </si>
  <si>
    <t>[5, 10[</t>
  </si>
  <si>
    <t>[10, 15[</t>
  </si>
  <si>
    <t>[15, 20[</t>
  </si>
  <si>
    <t>[20, 25[</t>
  </si>
  <si>
    <t>[25, 30[</t>
  </si>
  <si>
    <t>[30, 35[</t>
  </si>
  <si>
    <t>Intention: Conception d'un formulaire qui respecte les consignes suivantes.</t>
  </si>
  <si>
    <t>À inclure dans la
description du 
questionnaire</t>
  </si>
  <si>
    <t xml:space="preserve">Sujet du sondage: </t>
  </si>
  <si>
    <t xml:space="preserve">
</t>
  </si>
  <si>
    <t>Population étudiée:</t>
  </si>
  <si>
    <t>L'échantillon:</t>
  </si>
  <si>
    <t>Méthode d'échantillonage choisie:</t>
  </si>
  <si>
    <t>Méthode d'échantillonage</t>
  </si>
  <si>
    <t>Aléatoire</t>
  </si>
  <si>
    <t>Description de la méthode d'échantillonage:</t>
  </si>
  <si>
    <t>Systématique</t>
  </si>
  <si>
    <t>Le questionnaire doit 
inclure un minimum de 5 
questions. Les 3 types de 
caractères doivent être 
présents dans 
ces 5 questions.</t>
  </si>
  <si>
    <t xml:space="preserve">Types de caractères: </t>
  </si>
  <si>
    <t>Qualitatif</t>
  </si>
  <si>
    <t>Quantitatif discret</t>
  </si>
  <si>
    <t>Quantitatif continu</t>
  </si>
  <si>
    <t>Le questionnaire ne doit
pas être biaisé.</t>
  </si>
  <si>
    <t>Sources de biais:</t>
  </si>
  <si>
    <t>Taille de l'échantillon</t>
  </si>
  <si>
    <t>Échantillon représentatif</t>
  </si>
  <si>
    <t>Les questions sont forumlées adéquatement</t>
  </si>
  <si>
    <t>L'attitude de l'enquêteur est adéquate</t>
  </si>
  <si>
    <t>Le taux de réponse est bon</t>
  </si>
  <si>
    <t>Tableau de numération</t>
  </si>
  <si>
    <t>Entre tes nombres
dans cette colonne.</t>
  </si>
  <si>
    <t>Décompose tes nombres dans ces colonnes.</t>
  </si>
  <si>
    <r>
      <rPr>
        <sz val="11"/>
        <color rgb="FF000000"/>
        <rFont val="Century Gothic"/>
      </rPr>
      <t>Valide tes décompositions 
avec la formule «</t>
    </r>
    <r>
      <rPr>
        <b/>
        <sz val="11"/>
        <color rgb="FF000000"/>
        <rFont val="Century Gothic"/>
      </rPr>
      <t>Somme</t>
    </r>
    <r>
      <rPr>
        <sz val="11"/>
        <color rgb="FF000000"/>
        <rFont val="Century Gothic"/>
      </rPr>
      <t>»
dans cette colonne.</t>
    </r>
  </si>
  <si>
    <t>Nombres</t>
  </si>
  <si>
    <t>dizaines de mille</t>
  </si>
  <si>
    <t>unités de mille</t>
  </si>
  <si>
    <t>centaines</t>
  </si>
  <si>
    <t>dizaines</t>
  </si>
  <si>
    <t>unités</t>
  </si>
  <si>
    <t>dixième</t>
  </si>
  <si>
    <t>centième</t>
  </si>
  <si>
    <t>Validation</t>
  </si>
  <si>
    <t>DM</t>
  </si>
  <si>
    <t>UM</t>
  </si>
  <si>
    <t>C</t>
  </si>
  <si>
    <t>D</t>
  </si>
  <si>
    <t>U</t>
  </si>
  <si>
    <t>d</t>
  </si>
  <si>
    <t>c</t>
  </si>
  <si>
    <t>Intention: Traduire un énoncé en expression mathématique</t>
  </si>
  <si>
    <t>- Tu as un certain nombre de ballons jaunes.</t>
  </si>
  <si>
    <t>- Tu as 4 ballons bleus de moins que de ballons jaunes.</t>
  </si>
  <si>
    <t>- Tu as aussi 2 fois plus de ballons roses que de ballons bleus.</t>
  </si>
  <si>
    <t>Utilise des formules dans les cellules pour trouver le nombre de ballons bleus, le nombre de ballons roses et le nombre de ballons en tout selon le nombre de ballons jaunes.</t>
  </si>
  <si>
    <t>Nombre de ballons jaunes</t>
  </si>
  <si>
    <t>Nombre de ballons bleus</t>
  </si>
  <si>
    <t>Nombre de ballons roses</t>
  </si>
  <si>
    <t>Nombre total de ballons</t>
  </si>
  <si>
    <t>Version Scratch</t>
  </si>
  <si>
    <t>Lily Gourmandises</t>
  </si>
  <si>
    <t>Si le total partiel atteint 50$ ou plus, un rabais de 20% est appliqué.</t>
  </si>
  <si>
    <t>Articles</t>
  </si>
  <si>
    <t>Coût unitaire ($)</t>
  </si>
  <si>
    <t>Nombre d'articles</t>
  </si>
  <si>
    <t>Total par article ($)</t>
  </si>
  <si>
    <t>Beignet sensationnel</t>
  </si>
  <si>
    <t>Pointe de tarte inoubliable</t>
  </si>
  <si>
    <t>Délice sucré au fromage</t>
  </si>
  <si>
    <t>Total partiel ($)</t>
  </si>
  <si>
    <t>Rabais (%)</t>
  </si>
  <si>
    <t>Rabais ($)</t>
  </si>
  <si>
    <t>Total après rabais ($)</t>
  </si>
  <si>
    <t>TPS de 5% ($)</t>
  </si>
  <si>
    <t>TVQ de 9,975% ($)</t>
  </si>
  <si>
    <t>Total final ($)</t>
  </si>
  <si>
    <t>Utilise le pot de peinture pour réaliser la suite de la frise.</t>
  </si>
  <si>
    <t>Utilise le pot de peinture pour réaliser la translation.</t>
  </si>
  <si>
    <t>Utilise le pot de peinture pour réaliser la symétrie de la figure de gauche.</t>
  </si>
  <si>
    <t>Utilise le pot de peinture pour construire un rectangle ayant un périmètre de 12 unités.</t>
  </si>
  <si>
    <t>Utilise le pot de peinture pour construire des surfaces variées de 24 unités carrées.</t>
  </si>
  <si>
    <t>Forme de la bouteille</t>
  </si>
  <si>
    <t>Idée originale: Guy Picard, France Gagné, Mélanie Céré, Sophie Montpetit</t>
  </si>
  <si>
    <t>Cylindre</t>
  </si>
  <si>
    <t>Sphère</t>
  </si>
  <si>
    <t>Bouteille</t>
  </si>
  <si>
    <r>
      <rPr>
        <sz val="11"/>
        <rFont val="Arial"/>
      </rPr>
      <t xml:space="preserve">Tous les documents ici: </t>
    </r>
    <r>
      <rPr>
        <u/>
        <sz val="11"/>
        <color rgb="FF1155CC"/>
        <rFont val="Arial"/>
      </rPr>
      <t>https://www.grms.qc.ca/copie-de-2e-secondaire</t>
    </r>
  </si>
  <si>
    <t>rayon</t>
  </si>
  <si>
    <t>hauteur</t>
  </si>
  <si>
    <t>aire totale</t>
  </si>
  <si>
    <t>aire base</t>
  </si>
  <si>
    <t>aire latérale</t>
  </si>
  <si>
    <t>1/2 sph</t>
  </si>
  <si>
    <t>Volume total</t>
  </si>
  <si>
    <t>volume</t>
  </si>
  <si>
    <t>Forme des trous</t>
  </si>
  <si>
    <t>Cône</t>
  </si>
  <si>
    <t>Prisme</t>
  </si>
  <si>
    <t>côté</t>
  </si>
  <si>
    <t>apothème</t>
  </si>
  <si>
    <t>On lance 2 dés à 6 faces et on 
observe la somme des 2 résultats</t>
  </si>
  <si>
    <t>Somme de
 2 dés</t>
  </si>
  <si>
    <t>Équipe A</t>
  </si>
  <si>
    <t>Équipe B</t>
  </si>
  <si>
    <t>Équipe C</t>
  </si>
  <si>
    <t>Équipe D</t>
  </si>
  <si>
    <t>Équipe E</t>
  </si>
  <si>
    <t>Relancer</t>
  </si>
  <si>
    <t>Somme de 2 dés</t>
  </si>
  <si>
    <t>Fréquence</t>
  </si>
  <si>
    <t>Probabilité 
fréquentielle (%)</t>
  </si>
  <si>
    <t>Probabilité 
théorique (%)</t>
  </si>
  <si>
    <t>L'espérance mathématique</t>
  </si>
  <si>
    <t xml:space="preserve">Prix de 
la mise: </t>
  </si>
  <si>
    <t>Roulette</t>
  </si>
  <si>
    <t>Montant 
à gagner</t>
  </si>
  <si>
    <t>Montant - Mise
 (R)</t>
  </si>
  <si>
    <t>Probabilité (P)</t>
  </si>
  <si>
    <t>R*P</t>
  </si>
  <si>
    <t>Rouge</t>
  </si>
  <si>
    <t>Orange</t>
  </si>
  <si>
    <t>Mauve</t>
  </si>
  <si>
    <t>Vert</t>
  </si>
  <si>
    <t>Bleu</t>
  </si>
  <si>
    <t xml:space="preserve">Espérance de gain: </t>
  </si>
  <si>
    <r>
      <t xml:space="preserve">Exemple inspiré de </t>
    </r>
    <r>
      <rPr>
        <u/>
        <sz val="10"/>
        <color rgb="FF1155CC"/>
        <rFont val="Arial"/>
      </rPr>
      <t>cette page du site Allô Prof</t>
    </r>
  </si>
  <si>
    <t xml:space="preserve">Mesures de tendance centrale d'une distribution </t>
  </si>
  <si>
    <t>Données non regroupées</t>
  </si>
  <si>
    <t>Données condensées</t>
  </si>
  <si>
    <t>Données groupées en classes</t>
  </si>
  <si>
    <t>Distribution</t>
  </si>
  <si>
    <t>Distribution 
ordonnée</t>
  </si>
  <si>
    <t>Mode</t>
  </si>
  <si>
    <t>Moyenne</t>
  </si>
  <si>
    <t>Médiane</t>
  </si>
  <si>
    <t>Donnée</t>
  </si>
  <si>
    <t>Effectif cumulé</t>
  </si>
  <si>
    <t xml:space="preserve">Moyenne </t>
  </si>
  <si>
    <t xml:space="preserve">Médiane
 (85+1)/2=43e </t>
  </si>
  <si>
    <t>Taille (cm)</t>
  </si>
  <si>
    <t>Milieu de
 la classe</t>
  </si>
  <si>
    <t>Classe modale</t>
  </si>
  <si>
    <t>Classe médiane 
(60e +61e)/2</t>
  </si>
  <si>
    <t>[130,140[</t>
  </si>
  <si>
    <t>[150,160[</t>
  </si>
  <si>
    <t>[160,170[</t>
  </si>
  <si>
    <t>[140,150[</t>
  </si>
  <si>
    <t>[170,180[</t>
  </si>
  <si>
    <t>[180,190[</t>
  </si>
  <si>
    <t>Exemple de tâche en mathématiques financières</t>
  </si>
  <si>
    <t>Intérêts simples</t>
  </si>
  <si>
    <t>Capital initial (C₀)</t>
  </si>
  <si>
    <t>Taux d'intérêt (i)</t>
  </si>
  <si>
    <t>Durée (n)</t>
  </si>
  <si>
    <t>Valeur future (Cₙ)</t>
  </si>
  <si>
    <t>Intérêts</t>
  </si>
  <si>
    <t>Intérêts composés (période d'intérêt annuelle)</t>
  </si>
  <si>
    <t>Taux d'intérêt annuel (i)</t>
  </si>
  <si>
    <t>Intérêts composés (période d'intérêt autre)</t>
  </si>
  <si>
    <t>*Périodes d'intérêt</t>
  </si>
  <si>
    <t>Annuel=1</t>
  </si>
  <si>
    <t>Sémestriel=2</t>
  </si>
  <si>
    <t>Terme (années)</t>
  </si>
  <si>
    <t>Trimestriel=4</t>
  </si>
  <si>
    <t>Période d'intérêt*</t>
  </si>
  <si>
    <t>Mensuel=12</t>
  </si>
  <si>
    <t>Bi-Mensuel=24</t>
  </si>
  <si>
    <t>Hebdomadaire=52</t>
  </si>
  <si>
    <t>Journalier=365</t>
  </si>
  <si>
    <r>
      <t xml:space="preserve">Source : </t>
    </r>
    <r>
      <rPr>
        <u/>
        <sz val="10"/>
        <color rgb="FF1155CC"/>
        <rFont val="Arial"/>
      </rPr>
      <t xml:space="preserve">PDA math secondaire, MESS 2016, p.43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</si>
</sst>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
    <numFmt numFmtId="167" formatCode="#,##0.00\ [$$-C0C]"/>
    <numFmt numFmtId="168" formatCode="#\ ??/???"/>
  </numFmts>
  <fonts count="72">
    <font>
      <sz val="10"/>
      <color rgb="FF000000"/>
      <name val="Arial"/>
      <scheme val="minor"/>
    </font>
    <font>
      <sz val="24"/>
      <color theme="1"/>
      <name val="Viga"/>
    </font>
    <font>
      <sz val="36"/>
      <color rgb="FFFFFFFF"/>
      <name val="Viga"/>
    </font>
    <font>
      <sz val="10"/>
      <color theme="0"/>
      <name val="Arial"/>
      <scheme val="minor"/>
    </font>
    <font>
      <sz val="24"/>
      <color theme="1"/>
      <name val="Ubuntu"/>
    </font>
    <font>
      <u/>
      <sz val="24"/>
      <color rgb="FF0000FF"/>
      <name val="Ubuntu"/>
    </font>
    <font>
      <sz val="18"/>
      <color rgb="FF4472C4"/>
      <name val="Ubuntu"/>
    </font>
    <font>
      <u/>
      <sz val="18"/>
      <color rgb="FF0000FF"/>
      <name val="Ubuntu"/>
    </font>
    <font>
      <sz val="10"/>
      <color theme="1"/>
      <name val="Arial"/>
      <scheme val="minor"/>
    </font>
    <font>
      <u/>
      <sz val="9"/>
      <color rgb="FF3D4965"/>
      <name val="Ubuntu"/>
    </font>
    <font>
      <sz val="35"/>
      <color rgb="FFFFFFFF"/>
      <name val="Docs-Viga"/>
    </font>
    <font>
      <sz val="18"/>
      <color theme="1"/>
      <name val="Ubuntu"/>
    </font>
    <font>
      <sz val="18"/>
      <color theme="1"/>
      <name val="Arial"/>
      <scheme val="minor"/>
    </font>
    <font>
      <b/>
      <sz val="10"/>
      <color theme="1"/>
      <name val="Arial"/>
      <scheme val="minor"/>
    </font>
    <font>
      <b/>
      <sz val="9"/>
      <color theme="0"/>
      <name val="Arial"/>
      <scheme val="minor"/>
    </font>
    <font>
      <sz val="10"/>
      <name val="Arial"/>
    </font>
    <font>
      <b/>
      <sz val="9"/>
      <color theme="1"/>
      <name val="Arial"/>
      <scheme val="minor"/>
    </font>
    <font>
      <sz val="12"/>
      <color theme="1"/>
      <name val="Arial"/>
      <scheme val="minor"/>
    </font>
    <font>
      <b/>
      <sz val="12"/>
      <color theme="1"/>
      <name val="Arial"/>
      <scheme val="minor"/>
    </font>
    <font>
      <b/>
      <sz val="16"/>
      <color theme="1"/>
      <name val="Arial"/>
      <scheme val="minor"/>
    </font>
    <font>
      <b/>
      <sz val="15"/>
      <color theme="1"/>
      <name val="Arial"/>
      <scheme val="minor"/>
    </font>
    <font>
      <sz val="15"/>
      <color theme="1"/>
      <name val="Arial"/>
      <scheme val="minor"/>
    </font>
    <font>
      <b/>
      <sz val="14"/>
      <color theme="1"/>
      <name val="Arial"/>
      <scheme val="minor"/>
    </font>
    <font>
      <b/>
      <sz val="12"/>
      <color theme="1"/>
      <name val="Arial"/>
    </font>
    <font>
      <b/>
      <sz val="16"/>
      <color rgb="FFFFFFFF"/>
      <name val="Arial"/>
      <scheme val="minor"/>
    </font>
    <font>
      <b/>
      <sz val="14"/>
      <color theme="0"/>
      <name val="Arial"/>
      <scheme val="minor"/>
    </font>
    <font>
      <sz val="14"/>
      <color theme="1"/>
      <name val="Arial"/>
      <scheme val="minor"/>
    </font>
    <font>
      <sz val="18"/>
      <color rgb="FFFFFFFF"/>
      <name val="Arial"/>
      <scheme val="minor"/>
    </font>
    <font>
      <sz val="14"/>
      <color rgb="FFFFFFFF"/>
      <name val="Arial"/>
      <scheme val="minor"/>
    </font>
    <font>
      <u/>
      <sz val="10"/>
      <color rgb="FF0000FF"/>
      <name val="Arial"/>
    </font>
    <font>
      <b/>
      <sz val="12"/>
      <color theme="0"/>
      <name val="Arial"/>
      <scheme val="minor"/>
    </font>
    <font>
      <b/>
      <sz val="12"/>
      <color rgb="FFFFFFFF"/>
      <name val="Arial"/>
      <scheme val="minor"/>
    </font>
    <font>
      <b/>
      <sz val="12"/>
      <color rgb="FF000000"/>
      <name val="Arial"/>
      <scheme val="minor"/>
    </font>
    <font>
      <sz val="20"/>
      <color theme="1"/>
      <name val="Arial"/>
      <scheme val="minor"/>
    </font>
    <font>
      <sz val="24"/>
      <color theme="1"/>
      <name val="Arial"/>
      <scheme val="minor"/>
    </font>
    <font>
      <b/>
      <sz val="20"/>
      <color theme="1"/>
      <name val="Arial"/>
      <scheme val="minor"/>
    </font>
    <font>
      <sz val="30"/>
      <color theme="1"/>
      <name val="Arial"/>
      <scheme val="minor"/>
    </font>
    <font>
      <u/>
      <sz val="10"/>
      <color rgb="FF000000"/>
      <name val="Roboto"/>
    </font>
    <font>
      <sz val="11"/>
      <color rgb="FF000000"/>
      <name val="Inconsolata"/>
    </font>
    <font>
      <b/>
      <sz val="24"/>
      <color rgb="FF000000"/>
      <name val="Century Gothic"/>
    </font>
    <font>
      <sz val="12"/>
      <color rgb="FF000000"/>
      <name val="Century Gothic"/>
    </font>
    <font>
      <sz val="14"/>
      <color rgb="FF000000"/>
      <name val="Century Gothic"/>
    </font>
    <font>
      <sz val="11"/>
      <color rgb="FF000000"/>
      <name val="Century Gothic"/>
    </font>
    <font>
      <sz val="14"/>
      <color rgb="FF444444"/>
      <name val="Century Gothic"/>
    </font>
    <font>
      <b/>
      <sz val="14"/>
      <color rgb="FF000000"/>
      <name val="Century Gothic"/>
    </font>
    <font>
      <b/>
      <sz val="10"/>
      <color theme="0"/>
      <name val="Arial"/>
      <scheme val="minor"/>
    </font>
    <font>
      <sz val="24"/>
      <color rgb="FF000000"/>
      <name val="Ubuntu"/>
    </font>
    <font>
      <sz val="24"/>
      <color rgb="FF444444"/>
      <name val="Ubuntu"/>
    </font>
    <font>
      <b/>
      <sz val="24"/>
      <color rgb="FF000000"/>
      <name val="Ubuntu"/>
    </font>
    <font>
      <sz val="11"/>
      <color theme="1"/>
      <name val="Arial"/>
      <scheme val="minor"/>
    </font>
    <font>
      <u/>
      <sz val="11"/>
      <color rgb="FF0000FF"/>
      <name val="Arial"/>
    </font>
    <font>
      <b/>
      <sz val="14"/>
      <color theme="1"/>
      <name val="Arial"/>
    </font>
    <font>
      <b/>
      <sz val="10"/>
      <color theme="1"/>
      <name val="Arial"/>
    </font>
    <font>
      <sz val="10"/>
      <color theme="1"/>
      <name val="Arial"/>
    </font>
    <font>
      <sz val="24"/>
      <name val="Ubuntu"/>
    </font>
    <font>
      <u/>
      <sz val="24"/>
      <color rgb="FF1155CC"/>
      <name val="Ubuntu"/>
    </font>
    <font>
      <sz val="9"/>
      <color rgb="FF3D4965"/>
      <name val="Ubuntu, sans-serif"/>
    </font>
    <font>
      <u/>
      <sz val="9"/>
      <color rgb="FF1155CC"/>
      <name val="Ubuntu, sans-serif"/>
    </font>
    <font>
      <sz val="24"/>
      <color theme="1"/>
      <name val="Arial"/>
    </font>
    <font>
      <i/>
      <sz val="8"/>
      <color theme="1"/>
      <name val="Arial"/>
    </font>
    <font>
      <u/>
      <sz val="10"/>
      <color rgb="FF1155CC"/>
      <name val="Arial"/>
      <scheme val="minor"/>
    </font>
    <font>
      <b/>
      <sz val="11"/>
      <color rgb="FF000000"/>
      <name val="Century Gothic"/>
    </font>
    <font>
      <sz val="11"/>
      <name val="Arial"/>
    </font>
    <font>
      <u/>
      <sz val="11"/>
      <color rgb="FF1155CC"/>
      <name val="Arial"/>
    </font>
    <font>
      <u/>
      <sz val="10"/>
      <color rgb="FF1155CC"/>
      <name val="Arial"/>
    </font>
    <font>
      <b/>
      <sz val="10"/>
      <color theme="1"/>
      <name val="Caveat"/>
    </font>
    <font>
      <sz val="10"/>
      <name val="Arial"/>
      <family val="2"/>
    </font>
    <font>
      <sz val="10"/>
      <color rgb="FF000000"/>
      <name val="Arial"/>
      <family val="2"/>
      <scheme val="minor"/>
    </font>
    <font>
      <sz val="10"/>
      <color theme="1"/>
      <name val="Arial"/>
      <family val="2"/>
      <scheme val="minor"/>
    </font>
    <font>
      <u/>
      <sz val="10"/>
      <color rgb="FF0000FF"/>
      <name val="Arial"/>
      <family val="2"/>
    </font>
    <font>
      <b/>
      <sz val="14"/>
      <color theme="1"/>
      <name val="Caveat"/>
    </font>
    <font>
      <sz val="14"/>
      <name val="Arial"/>
      <family val="2"/>
    </font>
  </fonts>
  <fills count="30">
    <fill>
      <patternFill patternType="none"/>
    </fill>
    <fill>
      <patternFill patternType="gray125"/>
    </fill>
    <fill>
      <patternFill patternType="solid">
        <fgColor theme="0"/>
        <bgColor theme="0"/>
      </patternFill>
    </fill>
    <fill>
      <patternFill patternType="solid">
        <fgColor rgb="FF4A86E8"/>
        <bgColor rgb="FF4A86E8"/>
      </patternFill>
    </fill>
    <fill>
      <patternFill patternType="solid">
        <fgColor rgb="FFFFFF00"/>
        <bgColor rgb="FFFFFF00"/>
      </patternFill>
    </fill>
    <fill>
      <patternFill patternType="solid">
        <fgColor rgb="FF00FFFF"/>
        <bgColor rgb="FF00FFFF"/>
      </patternFill>
    </fill>
    <fill>
      <patternFill patternType="solid">
        <fgColor theme="4"/>
        <bgColor theme="4"/>
      </patternFill>
    </fill>
    <fill>
      <patternFill patternType="solid">
        <fgColor rgb="FFFF0000"/>
        <bgColor rgb="FFFF0000"/>
      </patternFill>
    </fill>
    <fill>
      <patternFill patternType="solid">
        <fgColor rgb="FFD9D9D9"/>
        <bgColor rgb="FFD9D9D9"/>
      </patternFill>
    </fill>
    <fill>
      <patternFill patternType="solid">
        <fgColor theme="5"/>
        <bgColor theme="5"/>
      </patternFill>
    </fill>
    <fill>
      <patternFill patternType="solid">
        <fgColor rgb="FFCCCCCC"/>
        <bgColor rgb="FFCCCCCC"/>
      </patternFill>
    </fill>
    <fill>
      <patternFill patternType="solid">
        <fgColor rgb="FF0000FF"/>
        <bgColor rgb="FF0000FF"/>
      </patternFill>
    </fill>
    <fill>
      <patternFill patternType="solid">
        <fgColor rgb="FFFFF2CC"/>
        <bgColor rgb="FFFFF2CC"/>
      </patternFill>
    </fill>
    <fill>
      <patternFill patternType="solid">
        <fgColor rgb="FFEA9999"/>
        <bgColor rgb="FFEA9999"/>
      </patternFill>
    </fill>
    <fill>
      <patternFill patternType="solid">
        <fgColor rgb="FFA4C2F4"/>
        <bgColor rgb="FFA4C2F4"/>
      </patternFill>
    </fill>
    <fill>
      <patternFill patternType="solid">
        <fgColor rgb="FFFFE599"/>
        <bgColor rgb="FFFFE599"/>
      </patternFill>
    </fill>
    <fill>
      <patternFill patternType="solid">
        <fgColor rgb="FFB6D7A8"/>
        <bgColor rgb="FFB6D7A8"/>
      </patternFill>
    </fill>
    <fill>
      <patternFill patternType="solid">
        <fgColor rgb="FFFFFFFF"/>
        <bgColor rgb="FFFFFFFF"/>
      </patternFill>
    </fill>
    <fill>
      <patternFill patternType="solid">
        <fgColor rgb="FFFF00FF"/>
        <bgColor rgb="FFFF00FF"/>
      </patternFill>
    </fill>
    <fill>
      <patternFill patternType="solid">
        <fgColor rgb="FF4472C4"/>
        <bgColor rgb="FF4472C4"/>
      </patternFill>
    </fill>
    <fill>
      <patternFill patternType="solid">
        <fgColor rgb="FFEAD1DC"/>
        <bgColor rgb="FFEAD1DC"/>
      </patternFill>
    </fill>
    <fill>
      <patternFill patternType="solid">
        <fgColor rgb="FF00FF00"/>
        <bgColor rgb="FF00FF00"/>
      </patternFill>
    </fill>
    <fill>
      <patternFill patternType="solid">
        <fgColor theme="7"/>
        <bgColor theme="7"/>
      </patternFill>
    </fill>
    <fill>
      <patternFill patternType="solid">
        <fgColor rgb="FF6D9EEB"/>
        <bgColor rgb="FF6D9EEB"/>
      </patternFill>
    </fill>
    <fill>
      <patternFill patternType="solid">
        <fgColor rgb="FFB7B7B7"/>
        <bgColor rgb="FFB7B7B7"/>
      </patternFill>
    </fill>
    <fill>
      <patternFill patternType="solid">
        <fgColor theme="6"/>
        <bgColor theme="6"/>
      </patternFill>
    </fill>
    <fill>
      <patternFill patternType="solid">
        <fgColor rgb="FFD5A6BD"/>
        <bgColor rgb="FFD5A6BD"/>
      </patternFill>
    </fill>
    <fill>
      <patternFill patternType="solid">
        <fgColor rgb="FFC9DAF8"/>
        <bgColor rgb="FFC9DAF8"/>
      </patternFill>
    </fill>
    <fill>
      <patternFill patternType="solid">
        <fgColor rgb="FF9900FF"/>
        <bgColor rgb="FF9900FF"/>
      </patternFill>
    </fill>
    <fill>
      <patternFill patternType="solid">
        <fgColor rgb="FFD0E0E3"/>
        <bgColor rgb="FFD0E0E3"/>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980000"/>
      </left>
      <right/>
      <top style="thick">
        <color rgb="FF980000"/>
      </top>
      <bottom/>
      <diagonal/>
    </border>
    <border>
      <left/>
      <right/>
      <top style="thick">
        <color rgb="FF980000"/>
      </top>
      <bottom/>
      <diagonal/>
    </border>
    <border>
      <left/>
      <right style="thick">
        <color rgb="FF980000"/>
      </right>
      <top style="thick">
        <color rgb="FF980000"/>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980000"/>
      </left>
      <right/>
      <top/>
      <bottom/>
      <diagonal/>
    </border>
    <border>
      <left/>
      <right style="thick">
        <color rgb="FF980000"/>
      </right>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980000"/>
      </left>
      <right/>
      <top/>
      <bottom style="thick">
        <color rgb="FF980000"/>
      </bottom>
      <diagonal/>
    </border>
    <border>
      <left/>
      <right/>
      <top/>
      <bottom style="thick">
        <color rgb="FF980000"/>
      </bottom>
      <diagonal/>
    </border>
    <border>
      <left/>
      <right style="thick">
        <color rgb="FF980000"/>
      </right>
      <top/>
      <bottom style="thick">
        <color rgb="FF980000"/>
      </bottom>
      <diagonal/>
    </border>
    <border>
      <left/>
      <right/>
      <top/>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bottom/>
      <diagonal/>
    </border>
    <border>
      <left style="thick">
        <color rgb="FF000000"/>
      </left>
      <right/>
      <top/>
      <bottom/>
      <diagonal/>
    </border>
    <border>
      <left style="thin">
        <color rgb="FF000000"/>
      </left>
      <right style="thick">
        <color rgb="FF000000"/>
      </right>
      <top/>
      <bottom style="thick">
        <color rgb="FF000000"/>
      </bottom>
      <diagonal/>
    </border>
    <border>
      <left/>
      <right/>
      <top/>
      <bottom style="thick">
        <color rgb="FF000000"/>
      </bottom>
      <diagonal/>
    </border>
    <border>
      <left style="thick">
        <color rgb="FF000000"/>
      </left>
      <right/>
      <top/>
      <bottom style="thick">
        <color rgb="FF000000"/>
      </bottom>
      <diagonal/>
    </border>
    <border>
      <left/>
      <right style="thick">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ck">
        <color rgb="FF000000"/>
      </left>
      <right style="thick">
        <color rgb="FF000000"/>
      </right>
      <top style="thick">
        <color rgb="FF000000"/>
      </top>
      <bottom/>
      <diagonal/>
    </border>
    <border>
      <left style="thin">
        <color rgb="FF000000"/>
      </left>
      <right/>
      <top/>
      <bottom style="thin">
        <color rgb="FF000000"/>
      </bottom>
      <diagonal/>
    </border>
    <border>
      <left style="thick">
        <color rgb="FF000000"/>
      </left>
      <right style="thick">
        <color rgb="FF000000"/>
      </right>
      <top/>
      <bottom style="thick">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style="medium">
        <color rgb="FF000000"/>
      </top>
      <bottom style="medium">
        <color rgb="FF000000"/>
      </bottom>
      <diagonal/>
    </border>
  </borders>
  <cellStyleXfs count="1">
    <xf numFmtId="0" fontId="0" fillId="0" borderId="0"/>
  </cellStyleXfs>
  <cellXfs count="299">
    <xf numFmtId="0" fontId="0" fillId="0" borderId="0" xfId="0" applyFont="1" applyAlignment="1"/>
    <xf numFmtId="0" fontId="1" fillId="0" borderId="0" xfId="0" applyFont="1"/>
    <xf numFmtId="0" fontId="2" fillId="0" borderId="0" xfId="0" applyFont="1" applyAlignment="1"/>
    <xf numFmtId="0" fontId="3" fillId="2" borderId="0" xfId="0" applyFont="1" applyFill="1"/>
    <xf numFmtId="0" fontId="11" fillId="0" borderId="0" xfId="0" applyFont="1" applyAlignment="1"/>
    <xf numFmtId="0" fontId="12" fillId="0" borderId="0" xfId="0" applyFont="1" applyAlignment="1"/>
    <xf numFmtId="0" fontId="13" fillId="0" borderId="0" xfId="0" applyFont="1" applyAlignment="1"/>
    <xf numFmtId="0" fontId="8" fillId="0" borderId="0" xfId="0" applyFont="1" applyAlignment="1"/>
    <xf numFmtId="0" fontId="8" fillId="0" borderId="1" xfId="0" applyFont="1" applyBorder="1" applyAlignment="1"/>
    <xf numFmtId="0" fontId="13" fillId="4" borderId="1" xfId="0" applyFont="1" applyFill="1" applyBorder="1" applyAlignment="1"/>
    <xf numFmtId="0" fontId="8" fillId="5" borderId="1" xfId="0" applyFont="1" applyFill="1" applyBorder="1"/>
    <xf numFmtId="9" fontId="8" fillId="0" borderId="0" xfId="0" applyNumberFormat="1" applyFont="1"/>
    <xf numFmtId="0" fontId="8" fillId="0" borderId="2" xfId="0" applyFont="1" applyBorder="1" applyAlignment="1"/>
    <xf numFmtId="0" fontId="8" fillId="0" borderId="3" xfId="0" applyFont="1" applyBorder="1" applyAlignment="1"/>
    <xf numFmtId="9" fontId="8" fillId="5" borderId="1" xfId="0" applyNumberFormat="1" applyFont="1" applyFill="1" applyBorder="1"/>
    <xf numFmtId="4" fontId="8" fillId="5" borderId="1" xfId="0" applyNumberFormat="1" applyFont="1" applyFill="1" applyBorder="1"/>
    <xf numFmtId="0" fontId="8" fillId="0" borderId="1" xfId="0" applyFont="1" applyBorder="1"/>
    <xf numFmtId="0" fontId="16" fillId="7" borderId="6" xfId="0" applyFont="1" applyFill="1" applyBorder="1" applyAlignment="1">
      <alignment horizontal="center" vertical="center"/>
    </xf>
    <xf numFmtId="0" fontId="17" fillId="0" borderId="6" xfId="0" applyFont="1" applyBorder="1" applyAlignment="1">
      <alignment horizontal="center" vertical="center"/>
    </xf>
    <xf numFmtId="0" fontId="18" fillId="2" borderId="0" xfId="0" applyFont="1" applyFill="1" applyAlignment="1">
      <alignment horizontal="center"/>
    </xf>
    <xf numFmtId="0" fontId="8" fillId="2" borderId="0" xfId="0" applyFont="1" applyFill="1"/>
    <xf numFmtId="0" fontId="21" fillId="0" borderId="0" xfId="0" applyFont="1" applyAlignment="1">
      <alignment vertical="center"/>
    </xf>
    <xf numFmtId="0" fontId="13" fillId="9" borderId="18"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19" xfId="0" applyFont="1" applyFill="1" applyBorder="1" applyAlignment="1">
      <alignment horizontal="center" vertical="center"/>
    </xf>
    <xf numFmtId="0" fontId="13" fillId="10" borderId="18" xfId="0" applyFont="1" applyFill="1" applyBorder="1" applyAlignment="1">
      <alignment horizontal="center" vertical="center"/>
    </xf>
    <xf numFmtId="0" fontId="13"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19" xfId="0" applyFont="1" applyBorder="1" applyAlignment="1">
      <alignment horizontal="center" vertical="center"/>
    </xf>
    <xf numFmtId="0" fontId="13" fillId="8" borderId="16" xfId="0" applyFont="1" applyFill="1" applyBorder="1"/>
    <xf numFmtId="0" fontId="13" fillId="8" borderId="0" xfId="0" applyFont="1" applyFill="1"/>
    <xf numFmtId="0" fontId="13" fillId="8" borderId="17" xfId="0" applyFont="1" applyFill="1" applyBorder="1"/>
    <xf numFmtId="0" fontId="20" fillId="8" borderId="16" xfId="0" applyFont="1" applyFill="1" applyBorder="1" applyAlignment="1"/>
    <xf numFmtId="0" fontId="13" fillId="5" borderId="20"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20" fillId="8" borderId="23" xfId="0" applyFont="1" applyFill="1" applyBorder="1" applyAlignment="1"/>
    <xf numFmtId="0" fontId="13" fillId="8" borderId="24" xfId="0" applyFont="1" applyFill="1" applyBorder="1"/>
    <xf numFmtId="0" fontId="13" fillId="8" borderId="25" xfId="0" applyFont="1" applyFill="1" applyBorder="1"/>
    <xf numFmtId="0" fontId="13" fillId="0" borderId="0" xfId="0" applyFont="1" applyAlignment="1">
      <alignment horizontal="center" vertical="center"/>
    </xf>
    <xf numFmtId="0" fontId="23" fillId="0" borderId="26" xfId="0" applyFont="1" applyBorder="1" applyAlignment="1"/>
    <xf numFmtId="0" fontId="20" fillId="0" borderId="0" xfId="0" applyFont="1" applyAlignment="1"/>
    <xf numFmtId="0" fontId="22" fillId="0" borderId="0" xfId="0" applyFont="1" applyAlignment="1"/>
    <xf numFmtId="0" fontId="26" fillId="0" borderId="0" xfId="0" applyFont="1" applyAlignment="1"/>
    <xf numFmtId="0" fontId="22" fillId="7" borderId="6" xfId="0" applyFont="1" applyFill="1" applyBorder="1" applyAlignment="1">
      <alignment horizontal="center" vertical="center"/>
    </xf>
    <xf numFmtId="0" fontId="22" fillId="0" borderId="6" xfId="0" applyFont="1" applyBorder="1" applyAlignment="1">
      <alignment horizontal="center" vertical="center"/>
    </xf>
    <xf numFmtId="0" fontId="26" fillId="4" borderId="6" xfId="0" applyFont="1" applyFill="1" applyBorder="1" applyAlignment="1">
      <alignment horizontal="center" vertical="center"/>
    </xf>
    <xf numFmtId="0" fontId="28" fillId="0" borderId="0" xfId="0" applyFont="1" applyAlignment="1">
      <alignment horizontal="center"/>
    </xf>
    <xf numFmtId="0" fontId="29" fillId="0" borderId="0" xfId="0" applyFont="1" applyAlignment="1"/>
    <xf numFmtId="0" fontId="30" fillId="11" borderId="6" xfId="0" applyFont="1" applyFill="1" applyBorder="1" applyAlignment="1">
      <alignment horizontal="center" vertical="center"/>
    </xf>
    <xf numFmtId="0" fontId="31" fillId="11" borderId="6" xfId="0" applyFont="1" applyFill="1" applyBorder="1" applyAlignment="1">
      <alignment horizontal="center" vertical="center"/>
    </xf>
    <xf numFmtId="0" fontId="32"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13" fillId="8" borderId="6" xfId="0" applyFont="1" applyFill="1" applyBorder="1" applyAlignment="1">
      <alignment horizontal="center" vertical="center"/>
    </xf>
    <xf numFmtId="0" fontId="13" fillId="0" borderId="6" xfId="0" applyFont="1" applyBorder="1" applyAlignment="1">
      <alignment horizontal="center" vertical="center"/>
    </xf>
    <xf numFmtId="0" fontId="13" fillId="4" borderId="6" xfId="0" applyFont="1" applyFill="1" applyBorder="1" applyAlignment="1">
      <alignment horizontal="center" vertical="center"/>
    </xf>
    <xf numFmtId="0" fontId="13" fillId="4" borderId="6" xfId="0" applyFont="1" applyFill="1" applyBorder="1" applyAlignment="1">
      <alignment horizontal="center" vertical="center"/>
    </xf>
    <xf numFmtId="0" fontId="13" fillId="0" borderId="0" xfId="0" applyFont="1" applyAlignment="1">
      <alignment horizontal="center" vertical="center"/>
    </xf>
    <xf numFmtId="0" fontId="33" fillId="0" borderId="0" xfId="0" applyFont="1" applyAlignment="1">
      <alignment horizontal="center" vertical="center"/>
    </xf>
    <xf numFmtId="0" fontId="8" fillId="0" borderId="0" xfId="0" applyFont="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35" fillId="0" borderId="0" xfId="0" applyFont="1" applyAlignment="1">
      <alignment horizontal="center" vertical="center" wrapText="1"/>
    </xf>
    <xf numFmtId="0" fontId="22" fillId="13"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6" borderId="1" xfId="0" applyFont="1" applyFill="1" applyBorder="1" applyAlignment="1">
      <alignment horizontal="center" vertical="center" wrapText="1"/>
    </xf>
    <xf numFmtId="0" fontId="33" fillId="0" borderId="0" xfId="0" applyFont="1" applyAlignment="1">
      <alignment horizontal="center" vertical="center"/>
    </xf>
    <xf numFmtId="0" fontId="36" fillId="12" borderId="1" xfId="0" applyFont="1" applyFill="1" applyBorder="1" applyAlignment="1">
      <alignment horizontal="center" vertical="center"/>
    </xf>
    <xf numFmtId="0" fontId="37" fillId="17" borderId="0" xfId="0" applyFont="1" applyFill="1" applyAlignment="1"/>
    <xf numFmtId="0" fontId="8" fillId="0" borderId="0" xfId="0" applyFont="1" applyAlignment="1">
      <alignment horizontal="center"/>
    </xf>
    <xf numFmtId="0" fontId="8" fillId="0" borderId="6" xfId="0" applyFont="1" applyBorder="1" applyAlignment="1">
      <alignment horizontal="center"/>
    </xf>
    <xf numFmtId="0" fontId="8" fillId="0" borderId="30" xfId="0" applyFont="1" applyBorder="1" applyAlignment="1">
      <alignment horizontal="center"/>
    </xf>
    <xf numFmtId="0" fontId="8" fillId="18" borderId="6" xfId="0" applyFont="1" applyFill="1" applyBorder="1" applyAlignment="1">
      <alignment horizontal="center"/>
    </xf>
    <xf numFmtId="0" fontId="8" fillId="0" borderId="31" xfId="0" applyFont="1" applyBorder="1" applyAlignment="1">
      <alignment horizontal="center"/>
    </xf>
    <xf numFmtId="0" fontId="38" fillId="0" borderId="6" xfId="0" applyFont="1" applyBorder="1" applyAlignment="1">
      <alignment horizontal="center"/>
    </xf>
    <xf numFmtId="0" fontId="8" fillId="18" borderId="6" xfId="0" applyFont="1" applyFill="1" applyBorder="1" applyAlignment="1">
      <alignment horizontal="center"/>
    </xf>
    <xf numFmtId="0" fontId="8" fillId="0" borderId="32" xfId="0" applyFont="1" applyBorder="1" applyAlignment="1">
      <alignment horizontal="center"/>
    </xf>
    <xf numFmtId="0" fontId="8" fillId="19" borderId="0" xfId="0" applyFont="1" applyFill="1"/>
    <xf numFmtId="0" fontId="8" fillId="19" borderId="0" xfId="0" applyFont="1" applyFill="1" applyAlignment="1">
      <alignment vertical="center"/>
    </xf>
    <xf numFmtId="0" fontId="17" fillId="19" borderId="0" xfId="0" applyFont="1" applyFill="1" applyAlignment="1">
      <alignment vertical="center"/>
    </xf>
    <xf numFmtId="0" fontId="17" fillId="12" borderId="0" xfId="0" applyFont="1" applyFill="1" applyAlignment="1">
      <alignment vertical="center"/>
    </xf>
    <xf numFmtId="0" fontId="17" fillId="0" borderId="0" xfId="0" applyFont="1" applyAlignment="1"/>
    <xf numFmtId="0" fontId="17" fillId="0" borderId="0" xfId="0" applyFont="1"/>
    <xf numFmtId="0" fontId="8" fillId="19" borderId="0" xfId="0" applyFont="1" applyFill="1" applyAlignment="1">
      <alignment vertical="center"/>
    </xf>
    <xf numFmtId="0" fontId="17" fillId="19" borderId="0" xfId="0" applyFont="1" applyFill="1" applyAlignment="1">
      <alignment vertical="center"/>
    </xf>
    <xf numFmtId="0" fontId="17" fillId="19" borderId="0" xfId="0" applyFont="1" applyFill="1"/>
    <xf numFmtId="0" fontId="17" fillId="0" borderId="0" xfId="0" applyFont="1" applyAlignment="1">
      <alignment vertical="center"/>
    </xf>
    <xf numFmtId="0" fontId="40" fillId="0" borderId="33" xfId="0" applyFont="1" applyBorder="1" applyAlignment="1">
      <alignment horizontal="center" vertical="center"/>
    </xf>
    <xf numFmtId="0" fontId="42" fillId="0" borderId="33" xfId="0" applyFont="1" applyBorder="1" applyAlignment="1">
      <alignment horizontal="center"/>
    </xf>
    <xf numFmtId="0" fontId="41" fillId="5" borderId="34" xfId="0" applyFont="1" applyFill="1" applyBorder="1" applyAlignment="1">
      <alignment horizontal="right"/>
    </xf>
    <xf numFmtId="0" fontId="41" fillId="4" borderId="0" xfId="0" applyFont="1" applyFill="1" applyAlignment="1">
      <alignment horizontal="right" wrapText="1"/>
    </xf>
    <xf numFmtId="0" fontId="41" fillId="4" borderId="0" xfId="0" applyFont="1" applyFill="1" applyAlignment="1">
      <alignment horizontal="right"/>
    </xf>
    <xf numFmtId="0" fontId="41" fillId="21" borderId="35" xfId="0" applyFont="1" applyFill="1" applyBorder="1" applyAlignment="1">
      <alignment horizontal="center"/>
    </xf>
    <xf numFmtId="0" fontId="41" fillId="5" borderId="34" xfId="0" applyFont="1" applyFill="1" applyBorder="1" applyAlignment="1">
      <alignment horizontal="right"/>
    </xf>
    <xf numFmtId="0" fontId="43" fillId="21" borderId="35" xfId="0" applyFont="1" applyFill="1" applyBorder="1" applyAlignment="1">
      <alignment horizontal="center"/>
    </xf>
    <xf numFmtId="0" fontId="41" fillId="5" borderId="36" xfId="0" applyFont="1" applyFill="1" applyBorder="1" applyAlignment="1">
      <alignment horizontal="right"/>
    </xf>
    <xf numFmtId="0" fontId="44" fillId="4" borderId="37" xfId="0" applyFont="1" applyFill="1" applyBorder="1" applyAlignment="1">
      <alignment horizontal="right"/>
    </xf>
    <xf numFmtId="0" fontId="41" fillId="21" borderId="38" xfId="0" applyFont="1" applyFill="1" applyBorder="1" applyAlignment="1">
      <alignment horizontal="center"/>
    </xf>
    <xf numFmtId="0" fontId="8" fillId="0" borderId="37" xfId="0" applyFont="1" applyBorder="1"/>
    <xf numFmtId="0" fontId="41" fillId="5" borderId="39" xfId="0" applyFont="1" applyFill="1" applyBorder="1" applyAlignment="1">
      <alignment horizontal="right"/>
    </xf>
    <xf numFmtId="0" fontId="41" fillId="0" borderId="0" xfId="0" applyFont="1" applyAlignment="1">
      <alignment horizontal="right"/>
    </xf>
    <xf numFmtId="0" fontId="41" fillId="0" borderId="0" xfId="0" applyFont="1" applyAlignment="1">
      <alignment horizontal="right"/>
    </xf>
    <xf numFmtId="0" fontId="41" fillId="21" borderId="35" xfId="0" applyFont="1" applyFill="1" applyBorder="1" applyAlignment="1">
      <alignment horizontal="right"/>
    </xf>
    <xf numFmtId="0" fontId="41" fillId="5" borderId="39" xfId="0" applyFont="1" applyFill="1" applyBorder="1" applyAlignment="1">
      <alignment horizontal="right"/>
    </xf>
    <xf numFmtId="0" fontId="8" fillId="0" borderId="35" xfId="0" applyFont="1" applyBorder="1"/>
    <xf numFmtId="0" fontId="25" fillId="22" borderId="0" xfId="0" applyFont="1" applyFill="1" applyAlignment="1"/>
    <xf numFmtId="0" fontId="45" fillId="22" borderId="0" xfId="0" applyFont="1" applyFill="1"/>
    <xf numFmtId="0" fontId="26" fillId="0" borderId="0" xfId="0" applyFont="1"/>
    <xf numFmtId="0" fontId="26" fillId="4" borderId="2" xfId="0" applyFont="1" applyFill="1" applyBorder="1" applyAlignment="1"/>
    <xf numFmtId="0" fontId="26" fillId="0" borderId="33" xfId="0" applyFont="1" applyBorder="1" applyAlignment="1">
      <alignment horizontal="center"/>
    </xf>
    <xf numFmtId="0" fontId="26" fillId="23" borderId="1" xfId="0" applyFont="1" applyFill="1" applyBorder="1" applyAlignment="1"/>
    <xf numFmtId="0" fontId="26" fillId="0" borderId="40" xfId="0" applyFont="1" applyBorder="1" applyAlignment="1">
      <alignment horizontal="center"/>
    </xf>
    <xf numFmtId="0" fontId="26" fillId="18" borderId="1" xfId="0" applyFont="1" applyFill="1" applyBorder="1" applyAlignment="1"/>
    <xf numFmtId="0" fontId="26" fillId="0" borderId="1" xfId="0" applyFont="1" applyBorder="1" applyAlignment="1">
      <alignment horizontal="center"/>
    </xf>
    <xf numFmtId="0" fontId="26" fillId="24" borderId="1" xfId="0" applyFont="1" applyFill="1" applyBorder="1" applyAlignment="1"/>
    <xf numFmtId="0" fontId="8" fillId="0" borderId="0" xfId="0" applyFont="1" applyAlignment="1">
      <alignment horizontal="center"/>
    </xf>
    <xf numFmtId="0" fontId="46" fillId="0" borderId="0" xfId="0" applyFont="1" applyAlignment="1"/>
    <xf numFmtId="0" fontId="46" fillId="0" borderId="0" xfId="0" applyFont="1" applyAlignment="1"/>
    <xf numFmtId="0" fontId="4" fillId="0" borderId="0" xfId="0" applyFont="1"/>
    <xf numFmtId="0" fontId="46" fillId="4" borderId="0" xfId="0" applyFont="1" applyFill="1" applyAlignment="1"/>
    <xf numFmtId="0" fontId="46" fillId="19" borderId="0" xfId="0" applyFont="1" applyFill="1" applyAlignment="1"/>
    <xf numFmtId="0" fontId="47" fillId="0" borderId="0" xfId="0" applyFont="1" applyAlignment="1"/>
    <xf numFmtId="0" fontId="48" fillId="19" borderId="0" xfId="0" applyFont="1" applyFill="1" applyAlignment="1"/>
    <xf numFmtId="0" fontId="46" fillId="0" borderId="39" xfId="0" applyFont="1" applyBorder="1" applyAlignment="1"/>
    <xf numFmtId="0" fontId="46" fillId="4" borderId="0" xfId="0" applyFont="1" applyFill="1" applyAlignment="1"/>
    <xf numFmtId="0" fontId="46" fillId="2" borderId="0" xfId="0" applyFont="1" applyFill="1" applyAlignment="1"/>
    <xf numFmtId="0" fontId="46" fillId="17" borderId="0" xfId="0" applyFont="1" applyFill="1" applyAlignment="1"/>
    <xf numFmtId="0" fontId="50" fillId="0" borderId="0" xfId="0" applyFont="1" applyAlignment="1"/>
    <xf numFmtId="0" fontId="26" fillId="0" borderId="0" xfId="0" applyFont="1" applyAlignment="1">
      <alignment horizontal="center"/>
    </xf>
    <xf numFmtId="0" fontId="17" fillId="0" borderId="1" xfId="0" applyFont="1" applyBorder="1"/>
    <xf numFmtId="164" fontId="17" fillId="0" borderId="1" xfId="0" applyNumberFormat="1" applyFont="1" applyBorder="1" applyAlignment="1">
      <alignment horizontal="center"/>
    </xf>
    <xf numFmtId="0" fontId="17" fillId="0" borderId="28" xfId="0" applyFont="1" applyBorder="1"/>
    <xf numFmtId="0" fontId="17" fillId="0" borderId="41" xfId="0" applyFont="1" applyBorder="1" applyAlignment="1">
      <alignment horizontal="center"/>
    </xf>
    <xf numFmtId="164" fontId="17" fillId="0" borderId="0" xfId="0" applyNumberFormat="1" applyFont="1" applyAlignment="1">
      <alignment horizontal="center"/>
    </xf>
    <xf numFmtId="165" fontId="17" fillId="0" borderId="0" xfId="0" applyNumberFormat="1" applyFont="1"/>
    <xf numFmtId="0" fontId="17" fillId="0" borderId="1" xfId="0" applyFont="1" applyBorder="1" applyAlignment="1">
      <alignment horizontal="center"/>
    </xf>
    <xf numFmtId="164" fontId="17" fillId="0" borderId="1" xfId="0" applyNumberFormat="1" applyFont="1" applyBorder="1" applyAlignment="1">
      <alignment horizontal="center"/>
    </xf>
    <xf numFmtId="164" fontId="17" fillId="4" borderId="1" xfId="0" applyNumberFormat="1" applyFont="1" applyFill="1" applyBorder="1" applyAlignment="1">
      <alignment horizontal="center"/>
    </xf>
    <xf numFmtId="0" fontId="17" fillId="0" borderId="0" xfId="0" applyFont="1" applyAlignment="1">
      <alignment horizontal="center"/>
    </xf>
    <xf numFmtId="0" fontId="17" fillId="0" borderId="46" xfId="0" applyFont="1" applyBorder="1" applyAlignment="1">
      <alignment horizontal="center" wrapText="1"/>
    </xf>
    <xf numFmtId="166" fontId="17" fillId="4" borderId="29" xfId="0" applyNumberFormat="1" applyFont="1" applyFill="1" applyBorder="1"/>
    <xf numFmtId="0" fontId="17" fillId="0" borderId="29" xfId="0" applyFont="1" applyBorder="1"/>
    <xf numFmtId="0" fontId="17" fillId="0" borderId="44" xfId="0" applyFont="1" applyBorder="1"/>
    <xf numFmtId="164" fontId="17" fillId="0" borderId="47" xfId="0" applyNumberFormat="1" applyFont="1" applyBorder="1" applyAlignment="1">
      <alignment horizontal="center"/>
    </xf>
    <xf numFmtId="0" fontId="17" fillId="0" borderId="47" xfId="0" applyFont="1" applyBorder="1" applyAlignment="1">
      <alignment horizontal="center"/>
    </xf>
    <xf numFmtId="167" fontId="17" fillId="0" borderId="29" xfId="0" applyNumberFormat="1" applyFont="1" applyBorder="1"/>
    <xf numFmtId="164" fontId="8" fillId="0" borderId="0" xfId="0" applyNumberFormat="1" applyFont="1" applyAlignment="1">
      <alignment horizontal="center"/>
    </xf>
    <xf numFmtId="167" fontId="17" fillId="0" borderId="40" xfId="0" applyNumberFormat="1" applyFont="1" applyBorder="1"/>
    <xf numFmtId="0" fontId="12" fillId="0" borderId="0" xfId="0" applyFont="1" applyAlignment="1">
      <alignment horizontal="center"/>
    </xf>
    <xf numFmtId="2" fontId="17" fillId="0" borderId="1" xfId="0" applyNumberFormat="1" applyFont="1" applyBorder="1" applyAlignment="1">
      <alignment horizontal="center"/>
    </xf>
    <xf numFmtId="0" fontId="17" fillId="4" borderId="1" xfId="0" applyFont="1" applyFill="1" applyBorder="1" applyAlignment="1">
      <alignment horizontal="center"/>
    </xf>
    <xf numFmtId="0" fontId="18" fillId="0" borderId="0" xfId="0" applyFont="1" applyAlignment="1">
      <alignment horizontal="center" vertical="center"/>
    </xf>
    <xf numFmtId="0" fontId="13" fillId="8" borderId="1" xfId="0" applyFont="1" applyFill="1" applyBorder="1" applyAlignment="1">
      <alignment horizontal="center" vertical="center"/>
    </xf>
    <xf numFmtId="0" fontId="13" fillId="8" borderId="46" xfId="0" applyFont="1" applyFill="1" applyBorder="1" applyAlignment="1">
      <alignment horizontal="center" vertical="center"/>
    </xf>
    <xf numFmtId="10" fontId="13" fillId="8" borderId="1" xfId="0" applyNumberFormat="1" applyFont="1" applyFill="1" applyBorder="1" applyAlignment="1">
      <alignment horizontal="center" vertical="center"/>
    </xf>
    <xf numFmtId="0" fontId="8" fillId="0" borderId="0" xfId="0" applyFont="1" applyAlignment="1">
      <alignment vertical="center"/>
    </xf>
    <xf numFmtId="0" fontId="8" fillId="0" borderId="0" xfId="0" applyFont="1" applyAlignment="1">
      <alignment vertical="center"/>
    </xf>
    <xf numFmtId="0" fontId="8" fillId="0" borderId="41" xfId="0" applyFont="1" applyBorder="1" applyAlignment="1">
      <alignment horizontal="center"/>
    </xf>
    <xf numFmtId="0" fontId="8" fillId="0" borderId="29" xfId="0" applyFont="1" applyBorder="1" applyAlignment="1">
      <alignment horizontal="center"/>
    </xf>
    <xf numFmtId="0" fontId="8" fillId="0" borderId="28" xfId="0" applyFont="1" applyBorder="1" applyAlignment="1">
      <alignment horizontal="center"/>
    </xf>
    <xf numFmtId="0" fontId="8" fillId="4" borderId="33" xfId="0" applyFont="1" applyFill="1" applyBorder="1" applyAlignment="1"/>
    <xf numFmtId="1" fontId="8" fillId="0" borderId="3" xfId="0" applyNumberFormat="1" applyFont="1" applyBorder="1" applyAlignment="1">
      <alignment horizontal="center"/>
    </xf>
    <xf numFmtId="0" fontId="8" fillId="0" borderId="1" xfId="0" applyFont="1" applyBorder="1" applyAlignment="1">
      <alignment horizontal="center"/>
    </xf>
    <xf numFmtId="10" fontId="8" fillId="0" borderId="1" xfId="0" applyNumberFormat="1" applyFont="1" applyBorder="1" applyAlignment="1">
      <alignment horizontal="center"/>
    </xf>
    <xf numFmtId="1" fontId="8" fillId="0" borderId="1" xfId="0" applyNumberFormat="1" applyFont="1" applyBorder="1" applyAlignment="1">
      <alignment horizontal="center"/>
    </xf>
    <xf numFmtId="0" fontId="8" fillId="8" borderId="1" xfId="0" applyFont="1" applyFill="1" applyBorder="1" applyAlignment="1">
      <alignment horizontal="center"/>
    </xf>
    <xf numFmtId="0" fontId="8" fillId="8" borderId="1" xfId="0" applyFont="1" applyFill="1" applyBorder="1" applyAlignment="1">
      <alignment horizontal="center"/>
    </xf>
    <xf numFmtId="10" fontId="8" fillId="8" borderId="1" xfId="0" applyNumberFormat="1" applyFont="1" applyFill="1" applyBorder="1" applyAlignment="1">
      <alignment horizontal="center"/>
    </xf>
    <xf numFmtId="0" fontId="33" fillId="4" borderId="33" xfId="0" applyFont="1" applyFill="1" applyBorder="1" applyAlignment="1">
      <alignment horizontal="center" vertical="center"/>
    </xf>
    <xf numFmtId="0" fontId="13" fillId="4" borderId="7" xfId="0" applyFont="1" applyFill="1" applyBorder="1" applyAlignment="1">
      <alignment horizontal="center" vertical="center"/>
    </xf>
    <xf numFmtId="167" fontId="8" fillId="0" borderId="33" xfId="0" applyNumberFormat="1" applyFont="1" applyBorder="1" applyAlignment="1">
      <alignment horizontal="center" vertical="center"/>
    </xf>
    <xf numFmtId="0" fontId="13" fillId="10" borderId="1" xfId="0" applyFont="1" applyFill="1" applyBorder="1" applyAlignment="1">
      <alignment horizontal="center" vertical="center"/>
    </xf>
    <xf numFmtId="167" fontId="8" fillId="0" borderId="1" xfId="0" applyNumberFormat="1" applyFont="1" applyBorder="1" applyAlignment="1">
      <alignment horizontal="center" vertical="center"/>
    </xf>
    <xf numFmtId="13" fontId="8" fillId="0" borderId="1" xfId="0" applyNumberFormat="1" applyFont="1" applyBorder="1" applyAlignment="1">
      <alignment horizontal="center" vertical="center"/>
    </xf>
    <xf numFmtId="0" fontId="13" fillId="25" borderId="1" xfId="0" applyFont="1" applyFill="1" applyBorder="1" applyAlignment="1">
      <alignment horizontal="center" vertical="center"/>
    </xf>
    <xf numFmtId="0" fontId="13" fillId="28" borderId="1" xfId="0" applyFont="1" applyFill="1" applyBorder="1" applyAlignment="1">
      <alignment horizontal="center" vertical="center"/>
    </xf>
    <xf numFmtId="0" fontId="13" fillId="21" borderId="1" xfId="0" applyFont="1" applyFill="1" applyBorder="1" applyAlignment="1">
      <alignment horizontal="center" vertical="center"/>
    </xf>
    <xf numFmtId="0" fontId="13" fillId="3" borderId="1" xfId="0" applyFont="1" applyFill="1" applyBorder="1" applyAlignment="1">
      <alignment horizontal="center" vertical="center"/>
    </xf>
    <xf numFmtId="167" fontId="8" fillId="0" borderId="46" xfId="0" applyNumberFormat="1" applyFont="1" applyBorder="1" applyAlignment="1">
      <alignment horizontal="center" vertical="center"/>
    </xf>
    <xf numFmtId="168" fontId="8" fillId="0" borderId="46" xfId="0" applyNumberFormat="1" applyFont="1" applyBorder="1" applyAlignment="1">
      <alignment horizontal="center" vertical="center"/>
    </xf>
    <xf numFmtId="167" fontId="8" fillId="0" borderId="33" xfId="0" applyNumberFormat="1" applyFont="1" applyBorder="1" applyAlignment="1">
      <alignment horizontal="center" vertical="center"/>
    </xf>
    <xf numFmtId="0" fontId="8" fillId="5" borderId="33" xfId="0" applyFont="1" applyFill="1" applyBorder="1" applyAlignment="1">
      <alignment horizontal="center" vertical="center"/>
    </xf>
    <xf numFmtId="0" fontId="8" fillId="0" borderId="40" xfId="0" applyFont="1" applyBorder="1" applyAlignment="1">
      <alignment horizontal="center"/>
    </xf>
    <xf numFmtId="0" fontId="8" fillId="0" borderId="47" xfId="0" applyFont="1" applyBorder="1" applyAlignment="1">
      <alignment horizontal="center"/>
    </xf>
    <xf numFmtId="0" fontId="8" fillId="0" borderId="40" xfId="0" applyFont="1" applyBorder="1" applyAlignment="1">
      <alignment horizontal="center"/>
    </xf>
    <xf numFmtId="0" fontId="8" fillId="0" borderId="47" xfId="0" applyFont="1" applyBorder="1" applyAlignment="1">
      <alignment horizontal="center"/>
    </xf>
    <xf numFmtId="2" fontId="8" fillId="0" borderId="40" xfId="0" applyNumberFormat="1" applyFont="1" applyBorder="1" applyAlignment="1">
      <alignment horizontal="center"/>
    </xf>
    <xf numFmtId="0" fontId="8" fillId="0" borderId="40" xfId="0" applyFont="1" applyBorder="1" applyAlignment="1">
      <alignment horizontal="center" vertical="center"/>
    </xf>
    <xf numFmtId="0" fontId="8" fillId="0" borderId="40" xfId="0" applyFont="1" applyBorder="1" applyAlignment="1">
      <alignment horizontal="center" vertic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46" xfId="0" applyFont="1" applyBorder="1" applyAlignment="1">
      <alignment horizontal="center" vertical="center"/>
    </xf>
    <xf numFmtId="0" fontId="8" fillId="0" borderId="46" xfId="0" applyFont="1" applyBorder="1" applyAlignment="1">
      <alignment horizontal="center" vertical="center"/>
    </xf>
    <xf numFmtId="0" fontId="8" fillId="0" borderId="46" xfId="0" applyFont="1" applyBorder="1" applyAlignment="1">
      <alignment horizontal="center"/>
    </xf>
    <xf numFmtId="0" fontId="8" fillId="0" borderId="33" xfId="0" applyFont="1" applyBorder="1" applyAlignment="1">
      <alignment horizontal="center" vertical="center"/>
    </xf>
    <xf numFmtId="0" fontId="8" fillId="0" borderId="33" xfId="0" applyFont="1" applyBorder="1" applyAlignment="1">
      <alignment horizontal="center" vertical="center"/>
    </xf>
    <xf numFmtId="0" fontId="8" fillId="0" borderId="33" xfId="0" applyFont="1" applyBorder="1" applyAlignment="1">
      <alignment horizontal="center"/>
    </xf>
    <xf numFmtId="0" fontId="8" fillId="0" borderId="33" xfId="0" applyFont="1" applyBorder="1" applyAlignment="1">
      <alignment horizontal="center"/>
    </xf>
    <xf numFmtId="0" fontId="51" fillId="21" borderId="0" xfId="0" applyFont="1" applyFill="1" applyAlignment="1">
      <alignment horizontal="left"/>
    </xf>
    <xf numFmtId="0" fontId="52" fillId="21" borderId="0" xfId="0" applyFont="1" applyFill="1" applyAlignment="1">
      <alignment horizontal="center"/>
    </xf>
    <xf numFmtId="0" fontId="8" fillId="21" borderId="0" xfId="0" applyFont="1" applyFill="1"/>
    <xf numFmtId="0" fontId="52" fillId="0" borderId="0" xfId="0" applyFont="1" applyAlignment="1">
      <alignment horizontal="center"/>
    </xf>
    <xf numFmtId="0" fontId="53" fillId="0" borderId="0" xfId="0" applyFont="1" applyAlignment="1"/>
    <xf numFmtId="0" fontId="53" fillId="0" borderId="1" xfId="0" applyFont="1" applyBorder="1" applyAlignment="1"/>
    <xf numFmtId="167" fontId="53" fillId="0" borderId="1" xfId="0" applyNumberFormat="1" applyFont="1" applyBorder="1" applyAlignment="1">
      <alignment horizontal="center"/>
    </xf>
    <xf numFmtId="0" fontId="53" fillId="0" borderId="0" xfId="0" applyFont="1" applyAlignment="1"/>
    <xf numFmtId="10" fontId="53" fillId="0" borderId="1" xfId="0" applyNumberFormat="1" applyFont="1" applyBorder="1" applyAlignment="1">
      <alignment horizontal="center"/>
    </xf>
    <xf numFmtId="0" fontId="53" fillId="0" borderId="1" xfId="0" applyFont="1" applyBorder="1" applyAlignment="1">
      <alignment horizontal="center"/>
    </xf>
    <xf numFmtId="167" fontId="53" fillId="0" borderId="1" xfId="0" applyNumberFormat="1" applyFont="1" applyBorder="1" applyAlignment="1">
      <alignment horizontal="center"/>
    </xf>
    <xf numFmtId="0" fontId="53" fillId="0" borderId="1" xfId="0" applyFont="1" applyBorder="1" applyAlignment="1"/>
    <xf numFmtId="0" fontId="52" fillId="0" borderId="0" xfId="0" applyFont="1" applyAlignment="1">
      <alignment horizontal="center"/>
    </xf>
    <xf numFmtId="0" fontId="53" fillId="0" borderId="1" xfId="0" applyFont="1" applyBorder="1" applyAlignment="1">
      <alignment horizontal="center"/>
    </xf>
    <xf numFmtId="0" fontId="53" fillId="5" borderId="1" xfId="0" applyFont="1" applyFill="1" applyBorder="1" applyAlignment="1"/>
    <xf numFmtId="0" fontId="53" fillId="29" borderId="1" xfId="0" applyFont="1" applyFill="1" applyBorder="1" applyAlignment="1"/>
    <xf numFmtId="0" fontId="53" fillId="29" borderId="1" xfId="0" applyFont="1" applyFill="1" applyBorder="1" applyAlignment="1"/>
    <xf numFmtId="0" fontId="8" fillId="0" borderId="0" xfId="0" applyFont="1"/>
    <xf numFmtId="0" fontId="0" fillId="0" borderId="0" xfId="0" applyFont="1" applyAlignment="1"/>
    <xf numFmtId="0" fontId="9" fillId="0" borderId="0" xfId="0" applyFont="1" applyAlignment="1"/>
    <xf numFmtId="0" fontId="10" fillId="3" borderId="0" xfId="0" applyFont="1" applyFill="1" applyAlignment="1">
      <alignment horizontal="center"/>
    </xf>
    <xf numFmtId="0" fontId="11" fillId="0" borderId="0" xfId="0" applyFont="1" applyAlignment="1"/>
    <xf numFmtId="0" fontId="11" fillId="0" borderId="0" xfId="0" applyFont="1" applyAlignment="1">
      <alignment wrapText="1"/>
    </xf>
    <xf numFmtId="0" fontId="1" fillId="2" borderId="0" xfId="0" applyFont="1" applyFill="1" applyAlignment="1">
      <alignment horizontal="center"/>
    </xf>
    <xf numFmtId="0" fontId="2" fillId="3" borderId="0" xfId="0"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6" fillId="0" borderId="0" xfId="0" applyFont="1" applyAlignment="1"/>
    <xf numFmtId="0" fontId="7" fillId="0" borderId="0" xfId="0" applyFont="1" applyAlignment="1"/>
    <xf numFmtId="0" fontId="13" fillId="0" borderId="0" xfId="0" applyFont="1" applyAlignment="1"/>
    <xf numFmtId="0" fontId="14" fillId="6" borderId="4" xfId="0" applyFont="1" applyFill="1" applyBorder="1" applyAlignment="1">
      <alignment horizontal="center" vertical="center"/>
    </xf>
    <xf numFmtId="0" fontId="15" fillId="0" borderId="5" xfId="0" applyFont="1" applyBorder="1"/>
    <xf numFmtId="0" fontId="19" fillId="5" borderId="7" xfId="0" applyFont="1" applyFill="1" applyBorder="1" applyAlignment="1">
      <alignment horizontal="center" vertical="center"/>
    </xf>
    <xf numFmtId="0" fontId="15" fillId="0" borderId="8" xfId="0" applyFont="1" applyBorder="1"/>
    <xf numFmtId="0" fontId="15" fillId="0" borderId="9" xfId="0" applyFont="1" applyBorder="1"/>
    <xf numFmtId="0" fontId="20" fillId="8" borderId="10" xfId="0" applyFont="1" applyFill="1" applyBorder="1" applyAlignment="1">
      <alignment vertical="center"/>
    </xf>
    <xf numFmtId="0" fontId="15" fillId="0" borderId="11" xfId="0" applyFont="1" applyBorder="1"/>
    <xf numFmtId="0" fontId="15" fillId="0" borderId="12" xfId="0" applyFont="1" applyBorder="1"/>
    <xf numFmtId="0" fontId="15" fillId="0" borderId="16" xfId="0" applyFont="1" applyBorder="1"/>
    <xf numFmtId="0" fontId="15" fillId="0" borderId="17" xfId="0" applyFont="1" applyBorder="1"/>
    <xf numFmtId="0" fontId="22" fillId="5" borderId="13" xfId="0" applyFont="1" applyFill="1" applyBorder="1" applyAlignment="1">
      <alignment horizontal="center" vertical="center"/>
    </xf>
    <xf numFmtId="0" fontId="15" fillId="0" borderId="14" xfId="0" applyFont="1" applyBorder="1"/>
    <xf numFmtId="0" fontId="15" fillId="0" borderId="15" xfId="0" applyFont="1" applyBorder="1"/>
    <xf numFmtId="0" fontId="22" fillId="0" borderId="0" xfId="0" applyFont="1" applyAlignment="1">
      <alignment horizontal="center" vertical="center"/>
    </xf>
    <xf numFmtId="0" fontId="24" fillId="3" borderId="7" xfId="0" applyFont="1" applyFill="1" applyBorder="1" applyAlignment="1">
      <alignment horizontal="center"/>
    </xf>
    <xf numFmtId="0" fontId="25" fillId="6" borderId="4" xfId="0" applyFont="1" applyFill="1" applyBorder="1" applyAlignment="1">
      <alignment horizontal="center" vertical="center"/>
    </xf>
    <xf numFmtId="0" fontId="27" fillId="11" borderId="7" xfId="0" applyFont="1" applyFill="1" applyBorder="1" applyAlignment="1">
      <alignment horizontal="left" vertical="center"/>
    </xf>
    <xf numFmtId="0" fontId="18" fillId="0" borderId="0" xfId="0" applyFont="1" applyAlignment="1">
      <alignment horizontal="center"/>
    </xf>
    <xf numFmtId="0" fontId="34" fillId="12" borderId="2" xfId="0" applyFont="1" applyFill="1" applyBorder="1" applyAlignment="1">
      <alignment horizontal="center" vertical="center"/>
    </xf>
    <xf numFmtId="0" fontId="15" fillId="0" borderId="27" xfId="0" applyFont="1" applyBorder="1"/>
    <xf numFmtId="0" fontId="15" fillId="0" borderId="3" xfId="0" applyFont="1" applyBorder="1"/>
    <xf numFmtId="0" fontId="8" fillId="5" borderId="4" xfId="0" applyFont="1" applyFill="1" applyBorder="1" applyAlignment="1">
      <alignment horizontal="center"/>
    </xf>
    <xf numFmtId="0" fontId="18" fillId="20" borderId="0" xfId="0" applyFont="1" applyFill="1" applyAlignment="1">
      <alignment vertical="center"/>
    </xf>
    <xf numFmtId="0" fontId="17" fillId="12" borderId="0" xfId="0" applyFont="1" applyFill="1" applyAlignment="1">
      <alignment vertical="center"/>
    </xf>
    <xf numFmtId="0" fontId="17" fillId="0" borderId="0" xfId="0" applyFont="1" applyAlignment="1">
      <alignment vertical="center"/>
    </xf>
    <xf numFmtId="0" fontId="17" fillId="0" borderId="0" xfId="0" applyFont="1" applyAlignment="1"/>
    <xf numFmtId="0" fontId="33" fillId="12" borderId="0" xfId="0" applyFont="1" applyFill="1" applyAlignment="1">
      <alignment horizontal="center" vertical="center"/>
    </xf>
    <xf numFmtId="0" fontId="17" fillId="0" borderId="0" xfId="0" applyFont="1"/>
    <xf numFmtId="0" fontId="39" fillId="0" borderId="0" xfId="0" applyFont="1" applyAlignment="1">
      <alignment horizontal="center"/>
    </xf>
    <xf numFmtId="0" fontId="41" fillId="0" borderId="7" xfId="0" applyFont="1" applyBorder="1" applyAlignment="1">
      <alignment horizontal="center" vertical="center" wrapText="1"/>
    </xf>
    <xf numFmtId="0" fontId="17" fillId="0" borderId="42" xfId="0" applyFont="1" applyBorder="1" applyAlignment="1">
      <alignment horizontal="center" vertical="center"/>
    </xf>
    <xf numFmtId="0" fontId="15" fillId="0" borderId="44" xfId="0" applyFont="1" applyBorder="1"/>
    <xf numFmtId="164" fontId="17" fillId="13" borderId="43" xfId="0" applyNumberFormat="1" applyFont="1" applyFill="1" applyBorder="1" applyAlignment="1">
      <alignment horizontal="center" vertical="center"/>
    </xf>
    <xf numFmtId="0" fontId="15" fillId="0" borderId="45" xfId="0" applyFont="1" applyBorder="1"/>
    <xf numFmtId="0" fontId="12" fillId="27" borderId="7" xfId="0" applyFont="1" applyFill="1" applyBorder="1" applyAlignment="1">
      <alignment horizontal="center"/>
    </xf>
    <xf numFmtId="0" fontId="26" fillId="16" borderId="44" xfId="0" applyFont="1" applyFill="1" applyBorder="1" applyAlignment="1">
      <alignment horizontal="center"/>
    </xf>
    <xf numFmtId="0" fontId="15" fillId="0" borderId="47" xfId="0" applyFont="1" applyBorder="1"/>
    <xf numFmtId="0" fontId="12" fillId="26" borderId="7" xfId="0" applyFont="1" applyFill="1" applyBorder="1" applyAlignment="1">
      <alignment horizontal="center"/>
    </xf>
    <xf numFmtId="0" fontId="49" fillId="0" borderId="0" xfId="0" applyFont="1" applyAlignment="1">
      <alignment horizontal="left"/>
    </xf>
    <xf numFmtId="0" fontId="26" fillId="16" borderId="28" xfId="0" applyFont="1" applyFill="1" applyBorder="1" applyAlignment="1">
      <alignment horizontal="center"/>
    </xf>
    <xf numFmtId="0" fontId="15" fillId="0" borderId="41" xfId="0" applyFont="1" applyBorder="1"/>
    <xf numFmtId="0" fontId="26" fillId="0" borderId="28" xfId="0" applyFont="1" applyBorder="1" applyAlignment="1">
      <alignment horizontal="center"/>
    </xf>
    <xf numFmtId="0" fontId="18" fillId="0" borderId="0" xfId="0" applyFont="1" applyAlignment="1">
      <alignment horizontal="center" vertical="center"/>
    </xf>
    <xf numFmtId="3" fontId="8" fillId="4" borderId="7" xfId="0" applyNumberFormat="1" applyFont="1" applyFill="1" applyBorder="1" applyAlignment="1">
      <alignment horizontal="center" vertical="center"/>
    </xf>
    <xf numFmtId="0" fontId="33" fillId="5" borderId="4" xfId="0" applyFont="1" applyFill="1" applyBorder="1" applyAlignment="1"/>
    <xf numFmtId="0" fontId="15" fillId="0" borderId="48" xfId="0" applyFont="1" applyBorder="1"/>
    <xf numFmtId="0" fontId="33" fillId="4" borderId="4" xfId="0" applyFont="1" applyFill="1" applyBorder="1" applyAlignment="1">
      <alignment horizontal="center" vertical="center"/>
    </xf>
    <xf numFmtId="0" fontId="52" fillId="21" borderId="2" xfId="0" applyFont="1" applyFill="1" applyBorder="1" applyAlignment="1">
      <alignment horizontal="center"/>
    </xf>
    <xf numFmtId="0" fontId="66" fillId="0" borderId="8" xfId="0" applyFont="1" applyBorder="1"/>
    <xf numFmtId="0" fontId="66" fillId="0" borderId="9" xfId="0" applyFont="1" applyBorder="1"/>
    <xf numFmtId="0" fontId="67" fillId="0" borderId="0" xfId="0" applyFont="1" applyAlignment="1"/>
    <xf numFmtId="0" fontId="65" fillId="0" borderId="0" xfId="0" applyFont="1" applyAlignment="1">
      <alignment vertical="center"/>
    </xf>
    <xf numFmtId="0" fontId="65" fillId="5" borderId="7" xfId="0" applyFont="1" applyFill="1" applyBorder="1" applyAlignment="1">
      <alignment horizontal="center" vertical="center"/>
    </xf>
    <xf numFmtId="0" fontId="68" fillId="0" borderId="0" xfId="0" applyFont="1" applyAlignment="1"/>
    <xf numFmtId="0" fontId="68" fillId="0" borderId="0" xfId="0" applyFont="1" applyAlignment="1">
      <alignment horizontal="center"/>
    </xf>
    <xf numFmtId="0" fontId="65" fillId="5" borderId="33" xfId="0" applyFont="1" applyFill="1" applyBorder="1" applyAlignment="1">
      <alignment horizontal="center" vertical="center"/>
    </xf>
    <xf numFmtId="0" fontId="65" fillId="25" borderId="33" xfId="0" applyFont="1" applyFill="1" applyBorder="1" applyAlignment="1">
      <alignment horizontal="center" vertical="center"/>
    </xf>
    <xf numFmtId="0" fontId="65" fillId="10" borderId="33" xfId="0" applyFont="1" applyFill="1" applyBorder="1" applyAlignment="1">
      <alignment horizontal="center" vertical="center"/>
    </xf>
    <xf numFmtId="2" fontId="68" fillId="0" borderId="33" xfId="0" applyNumberFormat="1" applyFont="1" applyBorder="1" applyAlignment="1">
      <alignment horizontal="center" vertical="center"/>
    </xf>
    <xf numFmtId="0" fontId="68" fillId="2" borderId="33" xfId="0" applyFont="1" applyFill="1" applyBorder="1" applyAlignment="1">
      <alignment horizontal="center" vertical="center"/>
    </xf>
    <xf numFmtId="0" fontId="65" fillId="0" borderId="0" xfId="0" applyFont="1" applyAlignment="1">
      <alignment horizontal="center" vertical="center"/>
    </xf>
    <xf numFmtId="0" fontId="68" fillId="0" borderId="0" xfId="0" applyFont="1" applyAlignment="1">
      <alignment horizontal="center" vertical="center"/>
    </xf>
    <xf numFmtId="0" fontId="68" fillId="0" borderId="33" xfId="0" applyFont="1" applyBorder="1" applyAlignment="1">
      <alignment horizontal="center" vertical="center"/>
    </xf>
    <xf numFmtId="0" fontId="69" fillId="0" borderId="0" xfId="0" applyFont="1" applyAlignment="1"/>
    <xf numFmtId="0" fontId="70" fillId="25" borderId="7" xfId="0" applyFont="1" applyFill="1" applyBorder="1" applyAlignment="1">
      <alignment horizontal="center" vertical="center"/>
    </xf>
    <xf numFmtId="0" fontId="71" fillId="0" borderId="8" xfId="0" applyFont="1" applyBorder="1"/>
    <xf numFmtId="0" fontId="71" fillId="0" borderId="9" xfId="0" applyFont="1" applyBorder="1"/>
  </cellXfs>
  <cellStyles count="1">
    <cellStyle name="Normal" xfId="0" builtinId="0"/>
  </cellStyles>
  <dxfs count="11">
    <dxf>
      <fill>
        <patternFill patternType="solid">
          <fgColor rgb="FF57BB8A"/>
          <bgColor rgb="FF57BB8A"/>
        </patternFill>
      </fill>
    </dxf>
    <dxf>
      <fill>
        <patternFill patternType="solid">
          <fgColor rgb="FF980000"/>
          <bgColor rgb="FF980000"/>
        </patternFill>
      </fill>
    </dxf>
    <dxf>
      <fill>
        <patternFill patternType="solid">
          <fgColor rgb="FFFF0000"/>
          <bgColor rgb="FFFF0000"/>
        </patternFill>
      </fill>
    </dxf>
    <dxf>
      <fill>
        <patternFill patternType="solid">
          <fgColor rgb="FFFF9900"/>
          <bgColor rgb="FFFF9900"/>
        </patternFill>
      </fill>
    </dxf>
    <dxf>
      <fill>
        <patternFill patternType="solid">
          <fgColor rgb="FFFFFF00"/>
          <bgColor rgb="FFFFFF00"/>
        </patternFill>
      </fill>
    </dxf>
    <dxf>
      <fill>
        <patternFill patternType="solid">
          <fgColor rgb="FF00FF00"/>
          <bgColor rgb="FF00FF00"/>
        </patternFill>
      </fill>
    </dxf>
    <dxf>
      <fill>
        <patternFill patternType="solid">
          <fgColor rgb="FF00FFFF"/>
          <bgColor rgb="FF00FFFF"/>
        </patternFill>
      </fill>
    </dxf>
    <dxf>
      <fill>
        <patternFill patternType="solid">
          <fgColor rgb="FF4A86E8"/>
          <bgColor rgb="FF4A86E8"/>
        </patternFill>
      </fill>
    </dxf>
    <dxf>
      <fill>
        <patternFill patternType="solid">
          <fgColor rgb="FF0000FF"/>
          <bgColor rgb="FF0000FF"/>
        </patternFill>
      </fill>
    </dxf>
    <dxf>
      <fill>
        <patternFill patternType="solid">
          <fgColor rgb="FF9900FF"/>
          <bgColor rgb="FF9900FF"/>
        </patternFill>
      </fill>
    </dxf>
    <dxf>
      <fill>
        <patternFill patternType="solid">
          <fgColor rgb="FFFF00FF"/>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b="1">
                <a:solidFill>
                  <a:srgbClr val="000000"/>
                </a:solidFill>
                <a:latin typeface="+mn-lt"/>
              </a:defRPr>
            </a:pPr>
            <a:r>
              <a:rPr lang="fr-CA" b="1">
                <a:solidFill>
                  <a:srgbClr val="000000"/>
                </a:solidFill>
                <a:latin typeface="+mn-lt"/>
              </a:rPr>
              <a:t>Activité préférée de 60 personnes</a:t>
            </a:r>
          </a:p>
        </c:rich>
      </c:tx>
      <c:overlay val="0"/>
    </c:title>
    <c:autoTitleDeleted val="0"/>
    <c:plotArea>
      <c:layout/>
      <c:barChart>
        <c:barDir val="col"/>
        <c:grouping val="clustered"/>
        <c:varyColors val="1"/>
        <c:ser>
          <c:idx val="0"/>
          <c:order val="0"/>
          <c:tx>
            <c:strRef>
              <c:f>'Diagramme à bandes'!$J$6</c:f>
              <c:strCache>
                <c:ptCount val="1"/>
                <c:pt idx="0">
                  <c:v>Effectif</c:v>
                </c:pt>
              </c:strCache>
            </c:strRef>
          </c:tx>
          <c:spPr>
            <a:solidFill>
              <a:srgbClr val="980000"/>
            </a:solidFill>
            <a:ln cmpd="sng">
              <a:solidFill>
                <a:schemeClr val="dk1"/>
              </a:solidFill>
              <a:prstDash val="solid"/>
            </a:ln>
          </c:spPr>
          <c:invertIfNegative val="1"/>
          <c:dLbls>
            <c:spPr>
              <a:noFill/>
              <a:ln>
                <a:noFill/>
              </a:ln>
              <a:effectLst/>
            </c:spPr>
            <c:txPr>
              <a:bodyPr/>
              <a:lstStyle/>
              <a:p>
                <a:pPr lvl="0">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'Diagramme à bandes'!$I$7:$I$10</c:f>
              <c:strCache>
                <c:ptCount val="4"/>
                <c:pt idx="0">
                  <c:v>Cinéma</c:v>
                </c:pt>
                <c:pt idx="1">
                  <c:v>Parc d'attraction</c:v>
                </c:pt>
                <c:pt idx="2">
                  <c:v>Musée</c:v>
                </c:pt>
                <c:pt idx="3">
                  <c:v>Événements sportifs</c:v>
                </c:pt>
              </c:strCache>
            </c:strRef>
          </c:cat>
          <c:val>
            <c:numRef>
              <c:f>'Diagramme à bandes'!$J$7:$J$10</c:f>
              <c:numCache>
                <c:formatCode>General</c:formatCode>
                <c:ptCount val="4"/>
                <c:pt idx="0">
                  <c:v>21</c:v>
                </c:pt>
                <c:pt idx="1">
                  <c:v>9</c:v>
                </c:pt>
                <c:pt idx="2">
                  <c:v>12</c:v>
                </c:pt>
                <c:pt idx="3">
                  <c:v>18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dk1"/>
                    </a:solidFill>
                    <a:prstDash val="solid"/>
                  </a:ln>
                </c14:spPr>
              </c14:invertSolidFillFmt>
            </c:ext>
            <c:ext xmlns:c16="http://schemas.microsoft.com/office/drawing/2014/chart" uri="{C3380CC4-5D6E-409C-BE32-E72D297353CC}">
              <c16:uniqueId val="{00000000-A1C3-4CCB-AE19-71A537B2CE46}"/>
            </c:ext>
          </c:extLst>
        </c:ser>
        <c:dLbls>
          <c:showLegendKey val="0"/>
          <c:showVal val="0"/>
          <c:showCatName val="0"/>
          <c:showSerName val="0"/>
          <c:showPercent val="0"/>
          <c:showBubbleSize val="0"/>
        </c:dLbls>
        <c:gapWidth val="150"/>
        <c:axId val="816935940"/>
        <c:axId val="1717414770"/>
      </c:barChart>
      <c:catAx>
        <c:axId val="816935940"/>
        <c:scaling>
          <c:orientation val="minMax"/>
        </c:scaling>
        <c:delete val="0"/>
        <c:axPos val="b"/>
        <c:title>
          <c:tx>
            <c:rich>
              <a:bodyPr/>
              <a:lstStyle/>
              <a:p>
                <a:pPr lvl="0">
                  <a:defRPr b="1">
                    <a:solidFill>
                      <a:srgbClr val="000000"/>
                    </a:solidFill>
                    <a:latin typeface="+mn-lt"/>
                  </a:defRPr>
                </a:pPr>
                <a:r>
                  <a:rPr lang="fr-CA" b="1">
                    <a:solidFill>
                      <a:srgbClr val="000000"/>
                    </a:solidFill>
                    <a:latin typeface="+mn-lt"/>
                  </a:rPr>
                  <a:t>Activité </a:t>
                </a:r>
              </a:p>
            </c:rich>
          </c:tx>
          <c:layout>
            <c:manualLayout>
              <c:xMode val="edge"/>
              <c:yMode val="edge"/>
              <c:x val="0.12428580729166666"/>
              <c:y val="0.92304582210242581"/>
            </c:manualLayout>
          </c:layout>
          <c:overlay val="0"/>
        </c:title>
        <c:numFmt formatCode="General" sourceLinked="1"/>
        <c:majorTickMark val="none"/>
        <c:minorTickMark val="none"/>
        <c:tickLblPos val="nextTo"/>
        <c:txPr>
          <a:bodyPr/>
          <a:lstStyle/>
          <a:p>
            <a:pPr lvl="0">
              <a:defRPr b="1">
                <a:solidFill>
                  <a:srgbClr val="000000"/>
                </a:solidFill>
                <a:latin typeface="+mn-lt"/>
              </a:defRPr>
            </a:pPr>
            <a:endParaRPr lang="fr-FR"/>
          </a:p>
        </c:txPr>
        <c:crossAx val="1717414770"/>
        <c:crosses val="autoZero"/>
        <c:auto val="1"/>
        <c:lblAlgn val="ctr"/>
        <c:lblOffset val="100"/>
        <c:noMultiLvlLbl val="1"/>
      </c:catAx>
      <c:valAx>
        <c:axId val="1717414770"/>
        <c:scaling>
          <c:orientation val="minMax"/>
          <c:max val="22"/>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fr-CA" b="1">
                    <a:solidFill>
                      <a:srgbClr val="000000"/>
                    </a:solidFill>
                    <a:latin typeface="+mn-lt"/>
                  </a:rPr>
                  <a:t>Nombre de personnes (effectif</a:t>
                </a:r>
              </a:p>
            </c:rich>
          </c:tx>
          <c:overlay val="0"/>
        </c:title>
        <c:numFmt formatCode="General" sourceLinked="1"/>
        <c:majorTickMark val="none"/>
        <c:minorTickMark val="none"/>
        <c:tickLblPos val="nextTo"/>
        <c:spPr>
          <a:ln>
            <a:solidFill/>
          </a:ln>
        </c:spPr>
        <c:txPr>
          <a:bodyPr/>
          <a:lstStyle/>
          <a:p>
            <a:pPr lvl="0">
              <a:defRPr b="0">
                <a:solidFill>
                  <a:srgbClr val="000000"/>
                </a:solidFill>
                <a:latin typeface="+mn-lt"/>
              </a:defRPr>
            </a:pPr>
            <a:endParaRPr lang="fr-FR"/>
          </a:p>
        </c:txPr>
        <c:crossAx val="816935940"/>
        <c:crosses val="autoZero"/>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b="1">
                <a:solidFill>
                  <a:srgbClr val="000000"/>
                </a:solidFill>
                <a:latin typeface="+mn-lt"/>
              </a:defRPr>
            </a:pPr>
            <a:r>
              <a:rPr lang="fr-CA" b="1">
                <a:solidFill>
                  <a:srgbClr val="000000"/>
                </a:solidFill>
                <a:latin typeface="+mn-lt"/>
              </a:rPr>
              <a:t>Température enregistrée à midi</a:t>
            </a:r>
          </a:p>
        </c:rich>
      </c:tx>
      <c:overlay val="0"/>
    </c:title>
    <c:autoTitleDeleted val="0"/>
    <c:plotArea>
      <c:layout/>
      <c:lineChart>
        <c:grouping val="standard"/>
        <c:varyColors val="0"/>
        <c:ser>
          <c:idx val="0"/>
          <c:order val="0"/>
          <c:tx>
            <c:strRef>
              <c:f>'Diagramme à ligne brisée'!$K$6:$K$7</c:f>
              <c:strCache>
                <c:ptCount val="2"/>
                <c:pt idx="0">
                  <c:v>Température enregistrée à midi</c:v>
                </c:pt>
                <c:pt idx="1">
                  <c:v>Température (°C)</c:v>
                </c:pt>
              </c:strCache>
            </c:strRef>
          </c:tx>
          <c:spPr>
            <a:ln cmpd="sng">
              <a:solidFill>
                <a:srgbClr val="C6084C">
                  <a:alpha val="100000"/>
                </a:srgbClr>
              </a:solidFill>
            </a:ln>
          </c:spPr>
          <c:marker>
            <c:symbol val="circle"/>
            <c:size val="7"/>
            <c:spPr>
              <a:solidFill>
                <a:srgbClr val="C6084C">
                  <a:alpha val="100000"/>
                </a:srgbClr>
              </a:solidFill>
              <a:ln cmpd="sng">
                <a:solidFill>
                  <a:srgbClr val="C6084C">
                    <a:alpha val="100000"/>
                  </a:srgbClr>
                </a:solidFill>
              </a:ln>
            </c:spPr>
          </c:marker>
          <c:cat>
            <c:numRef>
              <c:f>'Diagramme à ligne brisée'!$J$8:$J$13</c:f>
              <c:numCache>
                <c:formatCode>General</c:formatCode>
                <c:ptCount val="6"/>
                <c:pt idx="0">
                  <c:v>1</c:v>
                </c:pt>
                <c:pt idx="1">
                  <c:v>2</c:v>
                </c:pt>
                <c:pt idx="2">
                  <c:v>3</c:v>
                </c:pt>
                <c:pt idx="3">
                  <c:v>4</c:v>
                </c:pt>
                <c:pt idx="4">
                  <c:v>5</c:v>
                </c:pt>
                <c:pt idx="5">
                  <c:v>6</c:v>
                </c:pt>
              </c:numCache>
            </c:numRef>
          </c:cat>
          <c:val>
            <c:numRef>
              <c:f>'Diagramme à ligne brisée'!$K$8:$K$13</c:f>
              <c:numCache>
                <c:formatCode>General</c:formatCode>
                <c:ptCount val="6"/>
                <c:pt idx="0">
                  <c:v>-9</c:v>
                </c:pt>
                <c:pt idx="1">
                  <c:v>-6</c:v>
                </c:pt>
                <c:pt idx="2">
                  <c:v>2</c:v>
                </c:pt>
                <c:pt idx="3">
                  <c:v>4</c:v>
                </c:pt>
                <c:pt idx="4">
                  <c:v>-11</c:v>
                </c:pt>
                <c:pt idx="5">
                  <c:v>-4</c:v>
                </c:pt>
              </c:numCache>
            </c:numRef>
          </c:val>
          <c:smooth val="0"/>
          <c:extLst>
            <c:ext xmlns:c16="http://schemas.microsoft.com/office/drawing/2014/chart" uri="{C3380CC4-5D6E-409C-BE32-E72D297353CC}">
              <c16:uniqueId val="{00000000-C200-4E20-B0A5-8F0B1CE7BC98}"/>
            </c:ext>
          </c:extLst>
        </c:ser>
        <c:dLbls>
          <c:showLegendKey val="0"/>
          <c:showVal val="0"/>
          <c:showCatName val="0"/>
          <c:showSerName val="0"/>
          <c:showPercent val="0"/>
          <c:showBubbleSize val="0"/>
        </c:dLbls>
        <c:marker val="1"/>
        <c:smooth val="0"/>
        <c:axId val="1033391748"/>
        <c:axId val="93738567"/>
      </c:lineChart>
      <c:catAx>
        <c:axId val="1033391748"/>
        <c:scaling>
          <c:orientation val="minMax"/>
          <c:max val="7"/>
        </c:scaling>
        <c:delete val="0"/>
        <c:axPos val="b"/>
        <c:title>
          <c:tx>
            <c:rich>
              <a:bodyPr/>
              <a:lstStyle/>
              <a:p>
                <a:pPr lvl="0">
                  <a:defRPr b="1">
                    <a:solidFill>
                      <a:srgbClr val="000000"/>
                    </a:solidFill>
                    <a:latin typeface="+mn-lt"/>
                  </a:defRPr>
                </a:pPr>
                <a:r>
                  <a:rPr lang="fr-CA" b="1">
                    <a:solidFill>
                      <a:srgbClr val="000000"/>
                    </a:solidFill>
                    <a:latin typeface="+mn-lt"/>
                  </a:rPr>
                  <a:t>Jour</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93738567"/>
        <c:crosses val="autoZero"/>
        <c:auto val="1"/>
        <c:lblAlgn val="ctr"/>
        <c:lblOffset val="100"/>
        <c:noMultiLvlLbl val="1"/>
      </c:catAx>
      <c:valAx>
        <c:axId val="93738567"/>
        <c:scaling>
          <c:orientation val="minMax"/>
          <c:max val="6"/>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fr-CA" b="1">
                    <a:solidFill>
                      <a:srgbClr val="000000"/>
                    </a:solidFill>
                    <a:latin typeface="+mn-lt"/>
                  </a:rPr>
                  <a:t>Température (°C)</a:t>
                </a:r>
              </a:p>
            </c:rich>
          </c:tx>
          <c:overlay val="0"/>
        </c:title>
        <c:numFmt formatCode="General" sourceLinked="1"/>
        <c:majorTickMark val="cross"/>
        <c:minorTickMark val="cross"/>
        <c:tickLblPos val="nextTo"/>
        <c:spPr>
          <a:ln/>
        </c:spPr>
        <c:txPr>
          <a:bodyPr/>
          <a:lstStyle/>
          <a:p>
            <a:pPr lvl="0">
              <a:defRPr b="0">
                <a:solidFill>
                  <a:srgbClr val="000000"/>
                </a:solidFill>
                <a:latin typeface="+mn-lt"/>
              </a:defRPr>
            </a:pPr>
            <a:endParaRPr lang="fr-FR"/>
          </a:p>
        </c:txPr>
        <c:crossAx val="1033391748"/>
        <c:crosses val="autoZero"/>
        <c:crossBetween val="between"/>
        <c:majorUnit val="2"/>
        <c:minorUnit val="2"/>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b="1">
                <a:solidFill>
                  <a:srgbClr val="000000"/>
                </a:solidFill>
                <a:latin typeface="+mn-lt"/>
              </a:defRPr>
            </a:pPr>
            <a:r>
              <a:rPr lang="fr-CA" b="1">
                <a:solidFill>
                  <a:srgbClr val="000000"/>
                </a:solidFill>
                <a:latin typeface="+mn-lt"/>
              </a:rPr>
              <a:t>Saison préférée des élèves</a:t>
            </a:r>
          </a:p>
        </c:rich>
      </c:tx>
      <c:overlay val="0"/>
    </c:title>
    <c:autoTitleDeleted val="0"/>
    <c:plotArea>
      <c:layout/>
      <c:pieChart>
        <c:varyColors val="1"/>
        <c:ser>
          <c:idx val="0"/>
          <c:order val="0"/>
          <c:dPt>
            <c:idx val="0"/>
            <c:bubble3D val="0"/>
            <c:spPr>
              <a:solidFill>
                <a:srgbClr val="4285F4"/>
              </a:solidFill>
            </c:spPr>
            <c:extLst>
              <c:ext xmlns:c16="http://schemas.microsoft.com/office/drawing/2014/chart" uri="{C3380CC4-5D6E-409C-BE32-E72D297353CC}">
                <c16:uniqueId val="{00000001-AA80-4E65-9EC4-2F0CDE9723E8}"/>
              </c:ext>
            </c:extLst>
          </c:dPt>
          <c:dPt>
            <c:idx val="1"/>
            <c:bubble3D val="0"/>
            <c:spPr>
              <a:solidFill>
                <a:srgbClr val="EA4335"/>
              </a:solidFill>
            </c:spPr>
            <c:extLst>
              <c:ext xmlns:c16="http://schemas.microsoft.com/office/drawing/2014/chart" uri="{C3380CC4-5D6E-409C-BE32-E72D297353CC}">
                <c16:uniqueId val="{00000003-AA80-4E65-9EC4-2F0CDE9723E8}"/>
              </c:ext>
            </c:extLst>
          </c:dPt>
          <c:dPt>
            <c:idx val="2"/>
            <c:bubble3D val="0"/>
            <c:spPr>
              <a:solidFill>
                <a:srgbClr val="FBBC04"/>
              </a:solidFill>
            </c:spPr>
            <c:extLst>
              <c:ext xmlns:c16="http://schemas.microsoft.com/office/drawing/2014/chart" uri="{C3380CC4-5D6E-409C-BE32-E72D297353CC}">
                <c16:uniqueId val="{00000005-AA80-4E65-9EC4-2F0CDE9723E8}"/>
              </c:ext>
            </c:extLst>
          </c:dPt>
          <c:dPt>
            <c:idx val="3"/>
            <c:bubble3D val="0"/>
            <c:spPr>
              <a:solidFill>
                <a:srgbClr val="34A853"/>
              </a:solidFill>
            </c:spPr>
            <c:extLst>
              <c:ext xmlns:c16="http://schemas.microsoft.com/office/drawing/2014/chart" uri="{C3380CC4-5D6E-409C-BE32-E72D297353CC}">
                <c16:uniqueId val="{00000007-AA80-4E65-9EC4-2F0CDE9723E8}"/>
              </c:ext>
            </c:extLst>
          </c:dPt>
          <c:dLbls>
            <c:dLbl>
              <c:idx val="0"/>
              <c:tx>
                <c:rich>
                  <a:bodyPr/>
                  <a:lstStyle/>
                  <a:p>
                    <a:r>
                      <a:rPr lang="en-US" b="1">
                        <a:solidFill>
                          <a:srgbClr val="000000"/>
                        </a:solidFill>
                        <a:latin typeface="Arial"/>
                      </a:rPr>
                      <a:t>30%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80-4E65-9EC4-2F0CDE9723E8}"/>
                </c:ext>
              </c:extLst>
            </c:dLbl>
            <c:dLbl>
              <c:idx val="1"/>
              <c:tx>
                <c:rich>
                  <a:bodyPr/>
                  <a:lstStyle/>
                  <a:p>
                    <a:r>
                      <a:rPr lang="en-US" b="1">
                        <a:solidFill>
                          <a:srgbClr val="000000"/>
                        </a:solidFill>
                        <a:latin typeface="+mn-lt"/>
                      </a:rPr>
                      <a:t>15%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80-4E65-9EC4-2F0CDE9723E8}"/>
                </c:ext>
              </c:extLst>
            </c:dLbl>
            <c:dLbl>
              <c:idx val="2"/>
              <c:tx>
                <c:rich>
                  <a:bodyPr/>
                  <a:lstStyle/>
                  <a:p>
                    <a:r>
                      <a:rPr lang="en-US" b="1">
                        <a:solidFill>
                          <a:srgbClr val="000000"/>
                        </a:solidFill>
                        <a:latin typeface="+mn-lt"/>
                      </a:rPr>
                      <a:t>10%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80-4E65-9EC4-2F0CDE9723E8}"/>
                </c:ext>
              </c:extLst>
            </c:dLbl>
            <c:dLbl>
              <c:idx val="3"/>
              <c:tx>
                <c:rich>
                  <a:bodyPr/>
                  <a:lstStyle/>
                  <a:p>
                    <a:r>
                      <a:rPr lang="en-US" b="1">
                        <a:solidFill>
                          <a:srgbClr val="000000"/>
                        </a:solidFill>
                        <a:latin typeface="+mn-lt"/>
                      </a:rPr>
                      <a:t>45%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80-4E65-9EC4-2F0CDE9723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Ref>
              <c:f>'Diagramme circulaire'!$G$7:$G$10</c:f>
              <c:strCache>
                <c:ptCount val="4"/>
                <c:pt idx="0">
                  <c:v>Hiver</c:v>
                </c:pt>
                <c:pt idx="1">
                  <c:v>Automne</c:v>
                </c:pt>
                <c:pt idx="2">
                  <c:v>Printemps</c:v>
                </c:pt>
                <c:pt idx="3">
                  <c:v>Été</c:v>
                </c:pt>
              </c:strCache>
            </c:strRef>
          </c:cat>
          <c:val>
            <c:numRef>
              <c:f>'Diagramme circulaire'!$I$7:$I$10</c:f>
              <c:numCache>
                <c:formatCode>General</c:formatCode>
                <c:ptCount val="4"/>
                <c:pt idx="0">
                  <c:v>30</c:v>
                </c:pt>
                <c:pt idx="1">
                  <c:v>15</c:v>
                </c:pt>
                <c:pt idx="2">
                  <c:v>10</c:v>
                </c:pt>
                <c:pt idx="3">
                  <c:v>45</c:v>
                </c:pt>
              </c:numCache>
            </c:numRef>
          </c:val>
          <c:extLst>
            <c:ext xmlns:c16="http://schemas.microsoft.com/office/drawing/2014/chart" uri="{C3380CC4-5D6E-409C-BE32-E72D297353CC}">
              <c16:uniqueId val="{00000008-AA80-4E65-9EC4-2F0CDE9723E8}"/>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2000" b="0">
              <a:solidFill>
                <a:srgbClr val="000000"/>
              </a:solidFill>
              <a:latin typeface="Arial black"/>
            </a:defRPr>
          </a:pPr>
          <a:endParaRPr lang="fr-FR"/>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b="1">
                <a:solidFill>
                  <a:srgbClr val="000000"/>
                </a:solidFill>
                <a:latin typeface="+mn-lt"/>
              </a:defRPr>
            </a:pPr>
            <a:r>
              <a:rPr lang="fr-CA" b="1">
                <a:solidFill>
                  <a:srgbClr val="000000"/>
                </a:solidFill>
                <a:latin typeface="+mn-lt"/>
              </a:rPr>
              <a:t> Somme de 2 dés</a:t>
            </a:r>
          </a:p>
        </c:rich>
      </c:tx>
      <c:overlay val="0"/>
    </c:title>
    <c:autoTitleDeleted val="0"/>
    <c:plotArea>
      <c:layout/>
      <c:barChart>
        <c:barDir val="col"/>
        <c:grouping val="clustered"/>
        <c:varyColors val="1"/>
        <c:ser>
          <c:idx val="0"/>
          <c:order val="0"/>
          <c:tx>
            <c:strRef>
              <c:f>'Probabilités - Somme de 2 dés'!$I$11</c:f>
              <c:strCache>
                <c:ptCount val="1"/>
                <c:pt idx="0">
                  <c:v>Probabilité 
fréquentielle (%)</c:v>
                </c:pt>
              </c:strCache>
            </c:strRef>
          </c:tx>
          <c:spPr>
            <a:solidFill>
              <a:schemeClr val="accent1"/>
            </a:solidFill>
            <a:ln w="9525" cmpd="sng">
              <a:solidFill>
                <a:srgbClr val="000000"/>
              </a:solidFill>
              <a:prstDash val="solid"/>
            </a:ln>
          </c:spPr>
          <c:invertIfNegative val="1"/>
          <c:dPt>
            <c:idx val="0"/>
            <c:invertIfNegative val="1"/>
            <c:bubble3D val="0"/>
            <c:spPr>
              <a:solidFill>
                <a:srgbClr val="FF00FF"/>
              </a:solidFill>
              <a:ln cmpd="sng">
                <a:solidFill>
                  <a:srgbClr val="000000"/>
                </a:solidFill>
              </a:ln>
            </c:spPr>
            <c:extLst>
              <c:ext xmlns:c16="http://schemas.microsoft.com/office/drawing/2014/chart" uri="{C3380CC4-5D6E-409C-BE32-E72D297353CC}">
                <c16:uniqueId val="{00000001-5BBE-414E-BE08-8F16430CDB60}"/>
              </c:ext>
            </c:extLst>
          </c:dPt>
          <c:dPt>
            <c:idx val="1"/>
            <c:invertIfNegative val="1"/>
            <c:bubble3D val="0"/>
            <c:spPr>
              <a:solidFill>
                <a:srgbClr val="9900FF"/>
              </a:solidFill>
              <a:ln cmpd="sng">
                <a:solidFill>
                  <a:srgbClr val="000000"/>
                </a:solidFill>
              </a:ln>
            </c:spPr>
            <c:extLst>
              <c:ext xmlns:c16="http://schemas.microsoft.com/office/drawing/2014/chart" uri="{C3380CC4-5D6E-409C-BE32-E72D297353CC}">
                <c16:uniqueId val="{00000003-5BBE-414E-BE08-8F16430CDB60}"/>
              </c:ext>
            </c:extLst>
          </c:dPt>
          <c:dPt>
            <c:idx val="2"/>
            <c:invertIfNegative val="1"/>
            <c:bubble3D val="0"/>
            <c:spPr>
              <a:solidFill>
                <a:srgbClr val="0000FF"/>
              </a:solidFill>
              <a:ln cmpd="sng">
                <a:solidFill>
                  <a:srgbClr val="000000"/>
                </a:solidFill>
              </a:ln>
            </c:spPr>
            <c:extLst>
              <c:ext xmlns:c16="http://schemas.microsoft.com/office/drawing/2014/chart" uri="{C3380CC4-5D6E-409C-BE32-E72D297353CC}">
                <c16:uniqueId val="{00000005-5BBE-414E-BE08-8F16430CDB60}"/>
              </c:ext>
            </c:extLst>
          </c:dPt>
          <c:dPt>
            <c:idx val="3"/>
            <c:invertIfNegative val="1"/>
            <c:bubble3D val="0"/>
            <c:spPr>
              <a:solidFill>
                <a:srgbClr val="4A86E8"/>
              </a:solidFill>
              <a:ln cmpd="sng">
                <a:solidFill>
                  <a:srgbClr val="000000"/>
                </a:solidFill>
              </a:ln>
            </c:spPr>
            <c:extLst>
              <c:ext xmlns:c16="http://schemas.microsoft.com/office/drawing/2014/chart" uri="{C3380CC4-5D6E-409C-BE32-E72D297353CC}">
                <c16:uniqueId val="{00000007-5BBE-414E-BE08-8F16430CDB60}"/>
              </c:ext>
            </c:extLst>
          </c:dPt>
          <c:dPt>
            <c:idx val="4"/>
            <c:invertIfNegative val="1"/>
            <c:bubble3D val="0"/>
            <c:spPr>
              <a:solidFill>
                <a:srgbClr val="00FFFF"/>
              </a:solidFill>
              <a:ln cmpd="sng">
                <a:solidFill>
                  <a:srgbClr val="000000"/>
                </a:solidFill>
              </a:ln>
            </c:spPr>
            <c:extLst>
              <c:ext xmlns:c16="http://schemas.microsoft.com/office/drawing/2014/chart" uri="{C3380CC4-5D6E-409C-BE32-E72D297353CC}">
                <c16:uniqueId val="{00000009-5BBE-414E-BE08-8F16430CDB60}"/>
              </c:ext>
            </c:extLst>
          </c:dPt>
          <c:dPt>
            <c:idx val="5"/>
            <c:invertIfNegative val="1"/>
            <c:bubble3D val="0"/>
            <c:spPr>
              <a:solidFill>
                <a:srgbClr val="00FF00"/>
              </a:solidFill>
              <a:ln cmpd="sng">
                <a:solidFill>
                  <a:srgbClr val="000000"/>
                </a:solidFill>
              </a:ln>
            </c:spPr>
            <c:extLst>
              <c:ext xmlns:c16="http://schemas.microsoft.com/office/drawing/2014/chart" uri="{C3380CC4-5D6E-409C-BE32-E72D297353CC}">
                <c16:uniqueId val="{0000000B-5BBE-414E-BE08-8F16430CDB60}"/>
              </c:ext>
            </c:extLst>
          </c:dPt>
          <c:dPt>
            <c:idx val="6"/>
            <c:invertIfNegative val="1"/>
            <c:bubble3D val="0"/>
            <c:spPr>
              <a:solidFill>
                <a:srgbClr val="FFFF00"/>
              </a:solidFill>
              <a:ln cmpd="sng">
                <a:solidFill>
                  <a:srgbClr val="000000"/>
                </a:solidFill>
              </a:ln>
            </c:spPr>
            <c:extLst>
              <c:ext xmlns:c16="http://schemas.microsoft.com/office/drawing/2014/chart" uri="{C3380CC4-5D6E-409C-BE32-E72D297353CC}">
                <c16:uniqueId val="{0000000D-5BBE-414E-BE08-8F16430CDB60}"/>
              </c:ext>
            </c:extLst>
          </c:dPt>
          <c:dPt>
            <c:idx val="7"/>
            <c:invertIfNegative val="1"/>
            <c:bubble3D val="0"/>
            <c:spPr>
              <a:solidFill>
                <a:srgbClr val="FF9900"/>
              </a:solidFill>
              <a:ln cmpd="sng">
                <a:solidFill>
                  <a:srgbClr val="000000"/>
                </a:solidFill>
              </a:ln>
            </c:spPr>
            <c:extLst>
              <c:ext xmlns:c16="http://schemas.microsoft.com/office/drawing/2014/chart" uri="{C3380CC4-5D6E-409C-BE32-E72D297353CC}">
                <c16:uniqueId val="{0000000F-5BBE-414E-BE08-8F16430CDB60}"/>
              </c:ext>
            </c:extLst>
          </c:dPt>
          <c:dPt>
            <c:idx val="8"/>
            <c:invertIfNegative val="1"/>
            <c:bubble3D val="0"/>
            <c:spPr>
              <a:solidFill>
                <a:srgbClr val="FF0000"/>
              </a:solidFill>
              <a:ln cmpd="sng">
                <a:solidFill>
                  <a:srgbClr val="000000"/>
                </a:solidFill>
              </a:ln>
            </c:spPr>
            <c:extLst>
              <c:ext xmlns:c16="http://schemas.microsoft.com/office/drawing/2014/chart" uri="{C3380CC4-5D6E-409C-BE32-E72D297353CC}">
                <c16:uniqueId val="{00000011-5BBE-414E-BE08-8F16430CDB60}"/>
              </c:ext>
            </c:extLst>
          </c:dPt>
          <c:dPt>
            <c:idx val="9"/>
            <c:invertIfNegative val="1"/>
            <c:bubble3D val="0"/>
            <c:spPr>
              <a:solidFill>
                <a:srgbClr val="980000"/>
              </a:solidFill>
              <a:ln cmpd="sng">
                <a:solidFill>
                  <a:srgbClr val="000000"/>
                </a:solidFill>
              </a:ln>
            </c:spPr>
            <c:extLst>
              <c:ext xmlns:c16="http://schemas.microsoft.com/office/drawing/2014/chart" uri="{C3380CC4-5D6E-409C-BE32-E72D297353CC}">
                <c16:uniqueId val="{00000013-5BBE-414E-BE08-8F16430CDB60}"/>
              </c:ext>
            </c:extLst>
          </c:dPt>
          <c:dPt>
            <c:idx val="10"/>
            <c:invertIfNegative val="1"/>
            <c:bubble3D val="0"/>
            <c:spPr>
              <a:solidFill>
                <a:schemeClr val="accent6"/>
              </a:solidFill>
              <a:ln cmpd="sng">
                <a:solidFill>
                  <a:srgbClr val="000000"/>
                </a:solidFill>
              </a:ln>
            </c:spPr>
            <c:extLst>
              <c:ext xmlns:c16="http://schemas.microsoft.com/office/drawing/2014/chart" uri="{C3380CC4-5D6E-409C-BE32-E72D297353CC}">
                <c16:uniqueId val="{00000015-5BBE-414E-BE08-8F16430CDB60}"/>
              </c:ext>
            </c:extLst>
          </c:dPt>
          <c:dLbls>
            <c:spPr>
              <a:noFill/>
              <a:ln>
                <a:noFill/>
              </a:ln>
              <a:effectLst/>
            </c:spPr>
            <c:txPr>
              <a:bodyPr/>
              <a:lstStyle/>
              <a:p>
                <a:pPr lvl="0">
                  <a:defRPr>
                    <a:solidFill>
                      <a:srgbClr val="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'Probabilités - Somme de 2 dés'!$G$12:$G$22</c:f>
              <c:numCache>
                <c:formatCode>0</c:formatCode>
                <c:ptCount val="11"/>
                <c:pt idx="0">
                  <c:v>2</c:v>
                </c:pt>
                <c:pt idx="1">
                  <c:v>3</c:v>
                </c:pt>
                <c:pt idx="2">
                  <c:v>4</c:v>
                </c:pt>
                <c:pt idx="3">
                  <c:v>5</c:v>
                </c:pt>
                <c:pt idx="4">
                  <c:v>6</c:v>
                </c:pt>
                <c:pt idx="5">
                  <c:v>7</c:v>
                </c:pt>
                <c:pt idx="6">
                  <c:v>8</c:v>
                </c:pt>
                <c:pt idx="7">
                  <c:v>9</c:v>
                </c:pt>
                <c:pt idx="8">
                  <c:v>10</c:v>
                </c:pt>
                <c:pt idx="9">
                  <c:v>11</c:v>
                </c:pt>
                <c:pt idx="10">
                  <c:v>12</c:v>
                </c:pt>
              </c:numCache>
            </c:numRef>
          </c:cat>
          <c:val>
            <c:numRef>
              <c:f>'Probabilités - Somme de 2 dés'!$I$12:$I$22</c:f>
              <c:numCache>
                <c:formatCode>0.00%</c:formatCode>
                <c:ptCount val="11"/>
                <c:pt idx="0">
                  <c:v>4.4444444444444446E-2</c:v>
                </c:pt>
                <c:pt idx="1">
                  <c:v>5.5555555555555552E-2</c:v>
                </c:pt>
                <c:pt idx="2">
                  <c:v>0.1</c:v>
                </c:pt>
                <c:pt idx="3">
                  <c:v>0.12222222222222222</c:v>
                </c:pt>
                <c:pt idx="4">
                  <c:v>0.14444444444444443</c:v>
                </c:pt>
                <c:pt idx="5">
                  <c:v>0.14444444444444443</c:v>
                </c:pt>
                <c:pt idx="6">
                  <c:v>0.15555555555555556</c:v>
                </c:pt>
                <c:pt idx="7">
                  <c:v>0.1111111111111111</c:v>
                </c:pt>
                <c:pt idx="8">
                  <c:v>5.5555555555555552E-2</c:v>
                </c:pt>
                <c:pt idx="9">
                  <c:v>4.4444444444444446E-2</c:v>
                </c:pt>
                <c:pt idx="10">
                  <c:v>2.2222222222222223E-2</c:v>
                </c:pt>
              </c:numCache>
            </c:numRef>
          </c:val>
          <c:extLst>
            <c:ext xmlns:c14="http://schemas.microsoft.com/office/drawing/2007/8/2/chart" uri="{6F2FDCE9-48DA-4B69-8628-5D25D57E5C99}">
              <c14:invertSolidFillFmt>
                <c14:spPr xmlns:c14="http://schemas.microsoft.com/office/drawing/2007/8/2/chart">
                  <a:solidFill>
                    <a:srgbClr val="FFFFFF"/>
                  </a:solidFill>
                  <a:ln w="9525" cmpd="sng">
                    <a:solidFill>
                      <a:srgbClr val="000000"/>
                    </a:solidFill>
                    <a:prstDash val="solid"/>
                  </a:ln>
                </c14:spPr>
              </c14:invertSolidFillFmt>
            </c:ext>
            <c:ext xmlns:c16="http://schemas.microsoft.com/office/drawing/2014/chart" uri="{C3380CC4-5D6E-409C-BE32-E72D297353CC}">
              <c16:uniqueId val="{00000016-5BBE-414E-BE08-8F16430CDB60}"/>
            </c:ext>
          </c:extLst>
        </c:ser>
        <c:dLbls>
          <c:showLegendKey val="0"/>
          <c:showVal val="0"/>
          <c:showCatName val="0"/>
          <c:showSerName val="0"/>
          <c:showPercent val="0"/>
          <c:showBubbleSize val="0"/>
        </c:dLbls>
        <c:gapWidth val="150"/>
        <c:axId val="924110687"/>
        <c:axId val="2024330412"/>
      </c:barChart>
      <c:catAx>
        <c:axId val="924110687"/>
        <c:scaling>
          <c:orientation val="minMax"/>
        </c:scaling>
        <c:delete val="0"/>
        <c:axPos val="b"/>
        <c:title>
          <c:tx>
            <c:rich>
              <a:bodyPr/>
              <a:lstStyle/>
              <a:p>
                <a:pPr lvl="0">
                  <a:defRPr b="1">
                    <a:solidFill>
                      <a:srgbClr val="000000"/>
                    </a:solidFill>
                    <a:latin typeface="+mn-lt"/>
                  </a:defRPr>
                </a:pPr>
                <a:r>
                  <a:rPr lang="fr-CA" b="1">
                    <a:solidFill>
                      <a:srgbClr val="000000"/>
                    </a:solidFill>
                    <a:latin typeface="+mn-lt"/>
                  </a:rPr>
                  <a:t>Somme de 2 dés</a:t>
                </a:r>
              </a:p>
            </c:rich>
          </c:tx>
          <c:overlay val="0"/>
        </c:title>
        <c:numFmt formatCode="0" sourceLinked="1"/>
        <c:majorTickMark val="none"/>
        <c:minorTickMark val="none"/>
        <c:tickLblPos val="nextTo"/>
        <c:txPr>
          <a:bodyPr/>
          <a:lstStyle/>
          <a:p>
            <a:pPr lvl="0">
              <a:defRPr b="0">
                <a:solidFill>
                  <a:srgbClr val="000000"/>
                </a:solidFill>
                <a:latin typeface="+mn-lt"/>
              </a:defRPr>
            </a:pPr>
            <a:endParaRPr lang="fr-FR"/>
          </a:p>
        </c:txPr>
        <c:crossAx val="2024330412"/>
        <c:crosses val="autoZero"/>
        <c:auto val="1"/>
        <c:lblAlgn val="ctr"/>
        <c:lblOffset val="100"/>
        <c:noMultiLvlLbl val="1"/>
      </c:catAx>
      <c:valAx>
        <c:axId val="202433041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fr-CA" b="1">
                    <a:solidFill>
                      <a:srgbClr val="000000"/>
                    </a:solidFill>
                    <a:latin typeface="+mn-lt"/>
                  </a:rPr>
                  <a:t>Probabilité fréquentielle </a:t>
                </a:r>
              </a:p>
            </c:rich>
          </c:tx>
          <c:layout>
            <c:manualLayout>
              <c:xMode val="edge"/>
              <c:yMode val="edge"/>
              <c:x val="3.2583333333333332E-2"/>
              <c:y val="0.13724168912848159"/>
            </c:manualLayout>
          </c:layout>
          <c:overlay val="0"/>
        </c:title>
        <c:numFmt formatCode="0%" sourceLinked="0"/>
        <c:majorTickMark val="none"/>
        <c:minorTickMark val="none"/>
        <c:tickLblPos val="nextTo"/>
        <c:spPr>
          <a:ln>
            <a:solidFill/>
          </a:ln>
        </c:spPr>
        <c:txPr>
          <a:bodyPr/>
          <a:lstStyle/>
          <a:p>
            <a:pPr lvl="0">
              <a:defRPr b="0">
                <a:solidFill>
                  <a:srgbClr val="000000"/>
                </a:solidFill>
                <a:latin typeface="+mn-lt"/>
              </a:defRPr>
            </a:pPr>
            <a:endParaRPr lang="fr-FR"/>
          </a:p>
        </c:txPr>
        <c:crossAx val="924110687"/>
        <c:crosses val="autoZero"/>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b="1">
                <a:solidFill>
                  <a:srgbClr val="000000"/>
                </a:solidFill>
                <a:latin typeface="+mn-lt"/>
              </a:defRPr>
            </a:pPr>
            <a:r>
              <a:rPr lang="fr-CA" b="1">
                <a:solidFill>
                  <a:srgbClr val="000000"/>
                </a:solidFill>
                <a:latin typeface="+mn-lt"/>
              </a:rPr>
              <a:t>Somme de 2 dés</a:t>
            </a:r>
          </a:p>
        </c:rich>
      </c:tx>
      <c:overlay val="0"/>
    </c:title>
    <c:autoTitleDeleted val="0"/>
    <c:plotArea>
      <c:layout/>
      <c:barChart>
        <c:barDir val="col"/>
        <c:grouping val="clustered"/>
        <c:varyColors val="1"/>
        <c:ser>
          <c:idx val="0"/>
          <c:order val="0"/>
          <c:tx>
            <c:strRef>
              <c:f>'Probabilités - Somme de 2 dés'!$J$11</c:f>
              <c:strCache>
                <c:ptCount val="1"/>
                <c:pt idx="0">
                  <c:v>Probabilité 
théorique (%)</c:v>
                </c:pt>
              </c:strCache>
            </c:strRef>
          </c:tx>
          <c:spPr>
            <a:solidFill>
              <a:srgbClr val="FF0000"/>
            </a:solidFill>
            <a:ln cmpd="sng">
              <a:solidFill>
                <a:srgbClr val="000000"/>
              </a:solidFill>
            </a:ln>
          </c:spPr>
          <c:invertIfNegative val="1"/>
          <c:dPt>
            <c:idx val="0"/>
            <c:invertIfNegative val="1"/>
            <c:bubble3D val="0"/>
            <c:spPr>
              <a:solidFill>
                <a:srgbClr val="FF00FF"/>
              </a:solidFill>
              <a:ln cmpd="sng">
                <a:solidFill>
                  <a:srgbClr val="000000"/>
                </a:solidFill>
              </a:ln>
            </c:spPr>
            <c:extLst>
              <c:ext xmlns:c16="http://schemas.microsoft.com/office/drawing/2014/chart" uri="{C3380CC4-5D6E-409C-BE32-E72D297353CC}">
                <c16:uniqueId val="{00000001-4AFC-496C-92BB-E893034649AE}"/>
              </c:ext>
            </c:extLst>
          </c:dPt>
          <c:dPt>
            <c:idx val="1"/>
            <c:invertIfNegative val="1"/>
            <c:bubble3D val="0"/>
            <c:spPr>
              <a:solidFill>
                <a:srgbClr val="9900FF"/>
              </a:solidFill>
              <a:ln cmpd="sng">
                <a:solidFill>
                  <a:srgbClr val="000000"/>
                </a:solidFill>
              </a:ln>
            </c:spPr>
            <c:extLst>
              <c:ext xmlns:c16="http://schemas.microsoft.com/office/drawing/2014/chart" uri="{C3380CC4-5D6E-409C-BE32-E72D297353CC}">
                <c16:uniqueId val="{00000003-4AFC-496C-92BB-E893034649AE}"/>
              </c:ext>
            </c:extLst>
          </c:dPt>
          <c:dPt>
            <c:idx val="2"/>
            <c:invertIfNegative val="1"/>
            <c:bubble3D val="0"/>
            <c:spPr>
              <a:solidFill>
                <a:srgbClr val="0000FF"/>
              </a:solidFill>
              <a:ln cmpd="sng">
                <a:solidFill>
                  <a:srgbClr val="000000"/>
                </a:solidFill>
              </a:ln>
            </c:spPr>
            <c:extLst>
              <c:ext xmlns:c16="http://schemas.microsoft.com/office/drawing/2014/chart" uri="{C3380CC4-5D6E-409C-BE32-E72D297353CC}">
                <c16:uniqueId val="{00000005-4AFC-496C-92BB-E893034649AE}"/>
              </c:ext>
            </c:extLst>
          </c:dPt>
          <c:dPt>
            <c:idx val="3"/>
            <c:invertIfNegative val="1"/>
            <c:bubble3D val="0"/>
            <c:spPr>
              <a:solidFill>
                <a:srgbClr val="4A86E8"/>
              </a:solidFill>
              <a:ln cmpd="sng">
                <a:solidFill>
                  <a:srgbClr val="000000"/>
                </a:solidFill>
              </a:ln>
            </c:spPr>
            <c:extLst>
              <c:ext xmlns:c16="http://schemas.microsoft.com/office/drawing/2014/chart" uri="{C3380CC4-5D6E-409C-BE32-E72D297353CC}">
                <c16:uniqueId val="{00000007-4AFC-496C-92BB-E893034649AE}"/>
              </c:ext>
            </c:extLst>
          </c:dPt>
          <c:dPt>
            <c:idx val="4"/>
            <c:invertIfNegative val="1"/>
            <c:bubble3D val="0"/>
            <c:spPr>
              <a:solidFill>
                <a:srgbClr val="00FFFF"/>
              </a:solidFill>
              <a:ln cmpd="sng">
                <a:solidFill>
                  <a:srgbClr val="000000"/>
                </a:solidFill>
              </a:ln>
            </c:spPr>
            <c:extLst>
              <c:ext xmlns:c16="http://schemas.microsoft.com/office/drawing/2014/chart" uri="{C3380CC4-5D6E-409C-BE32-E72D297353CC}">
                <c16:uniqueId val="{00000009-4AFC-496C-92BB-E893034649AE}"/>
              </c:ext>
            </c:extLst>
          </c:dPt>
          <c:dPt>
            <c:idx val="5"/>
            <c:invertIfNegative val="1"/>
            <c:bubble3D val="0"/>
            <c:spPr>
              <a:solidFill>
                <a:srgbClr val="00FF00"/>
              </a:solidFill>
              <a:ln cmpd="sng">
                <a:solidFill>
                  <a:srgbClr val="000000"/>
                </a:solidFill>
              </a:ln>
            </c:spPr>
            <c:extLst>
              <c:ext xmlns:c16="http://schemas.microsoft.com/office/drawing/2014/chart" uri="{C3380CC4-5D6E-409C-BE32-E72D297353CC}">
                <c16:uniqueId val="{0000000B-4AFC-496C-92BB-E893034649AE}"/>
              </c:ext>
            </c:extLst>
          </c:dPt>
          <c:dPt>
            <c:idx val="6"/>
            <c:invertIfNegative val="1"/>
            <c:bubble3D val="0"/>
            <c:spPr>
              <a:solidFill>
                <a:srgbClr val="FFFF00"/>
              </a:solidFill>
              <a:ln cmpd="sng">
                <a:solidFill>
                  <a:srgbClr val="000000"/>
                </a:solidFill>
              </a:ln>
            </c:spPr>
            <c:extLst>
              <c:ext xmlns:c16="http://schemas.microsoft.com/office/drawing/2014/chart" uri="{C3380CC4-5D6E-409C-BE32-E72D297353CC}">
                <c16:uniqueId val="{0000000D-4AFC-496C-92BB-E893034649AE}"/>
              </c:ext>
            </c:extLst>
          </c:dPt>
          <c:dPt>
            <c:idx val="7"/>
            <c:invertIfNegative val="1"/>
            <c:bubble3D val="0"/>
            <c:spPr>
              <a:solidFill>
                <a:srgbClr val="FF9900"/>
              </a:solidFill>
              <a:ln cmpd="sng">
                <a:solidFill>
                  <a:srgbClr val="000000"/>
                </a:solidFill>
              </a:ln>
            </c:spPr>
            <c:extLst>
              <c:ext xmlns:c16="http://schemas.microsoft.com/office/drawing/2014/chart" uri="{C3380CC4-5D6E-409C-BE32-E72D297353CC}">
                <c16:uniqueId val="{0000000F-4AFC-496C-92BB-E893034649AE}"/>
              </c:ext>
            </c:extLst>
          </c:dPt>
          <c:dPt>
            <c:idx val="9"/>
            <c:invertIfNegative val="1"/>
            <c:bubble3D val="0"/>
            <c:spPr>
              <a:solidFill>
                <a:srgbClr val="980000"/>
              </a:solidFill>
              <a:ln cmpd="sng">
                <a:solidFill>
                  <a:srgbClr val="000000"/>
                </a:solidFill>
              </a:ln>
            </c:spPr>
            <c:extLst>
              <c:ext xmlns:c16="http://schemas.microsoft.com/office/drawing/2014/chart" uri="{C3380CC4-5D6E-409C-BE32-E72D297353CC}">
                <c16:uniqueId val="{00000011-4AFC-496C-92BB-E893034649AE}"/>
              </c:ext>
            </c:extLst>
          </c:dPt>
          <c:dPt>
            <c:idx val="10"/>
            <c:invertIfNegative val="1"/>
            <c:bubble3D val="0"/>
            <c:spPr>
              <a:solidFill>
                <a:schemeClr val="accent6"/>
              </a:solidFill>
              <a:ln cmpd="sng">
                <a:solidFill>
                  <a:srgbClr val="000000"/>
                </a:solidFill>
              </a:ln>
            </c:spPr>
            <c:extLst>
              <c:ext xmlns:c16="http://schemas.microsoft.com/office/drawing/2014/chart" uri="{C3380CC4-5D6E-409C-BE32-E72D297353CC}">
                <c16:uniqueId val="{00000013-4AFC-496C-92BB-E893034649AE}"/>
              </c:ext>
            </c:extLst>
          </c:dPt>
          <c:dLbls>
            <c:spPr>
              <a:noFill/>
              <a:ln>
                <a:noFill/>
              </a:ln>
              <a:effectLst/>
            </c:spPr>
            <c:txPr>
              <a:bodyPr/>
              <a:lstStyle/>
              <a:p>
                <a:pPr lvl="0">
                  <a:defRPr>
                    <a:solidFill>
                      <a:srgbClr val="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'Probabilités - Somme de 2 dés'!$G$12:$G$22</c:f>
              <c:numCache>
                <c:formatCode>0</c:formatCode>
                <c:ptCount val="11"/>
                <c:pt idx="0">
                  <c:v>2</c:v>
                </c:pt>
                <c:pt idx="1">
                  <c:v>3</c:v>
                </c:pt>
                <c:pt idx="2">
                  <c:v>4</c:v>
                </c:pt>
                <c:pt idx="3">
                  <c:v>5</c:v>
                </c:pt>
                <c:pt idx="4">
                  <c:v>6</c:v>
                </c:pt>
                <c:pt idx="5">
                  <c:v>7</c:v>
                </c:pt>
                <c:pt idx="6">
                  <c:v>8</c:v>
                </c:pt>
                <c:pt idx="7">
                  <c:v>9</c:v>
                </c:pt>
                <c:pt idx="8">
                  <c:v>10</c:v>
                </c:pt>
                <c:pt idx="9">
                  <c:v>11</c:v>
                </c:pt>
                <c:pt idx="10">
                  <c:v>12</c:v>
                </c:pt>
              </c:numCache>
            </c:numRef>
          </c:cat>
          <c:val>
            <c:numRef>
              <c:f>'Probabilités - Somme de 2 dés'!$J$12:$J$22</c:f>
              <c:numCache>
                <c:formatCode>0.00%</c:formatCode>
                <c:ptCount val="11"/>
                <c:pt idx="0">
                  <c:v>2.7777777777777776E-2</c:v>
                </c:pt>
                <c:pt idx="1">
                  <c:v>5.5555555555555552E-2</c:v>
                </c:pt>
                <c:pt idx="2">
                  <c:v>8.3333333333333329E-2</c:v>
                </c:pt>
                <c:pt idx="3">
                  <c:v>0.1111111111111111</c:v>
                </c:pt>
                <c:pt idx="4">
                  <c:v>0.1388888888888889</c:v>
                </c:pt>
                <c:pt idx="5">
                  <c:v>0.16666666666666666</c:v>
                </c:pt>
                <c:pt idx="6">
                  <c:v>0.1388888888888889</c:v>
                </c:pt>
                <c:pt idx="7">
                  <c:v>0.1111111111111111</c:v>
                </c:pt>
                <c:pt idx="8">
                  <c:v>8.3333333333333329E-2</c:v>
                </c:pt>
                <c:pt idx="9">
                  <c:v>5.5555555555555552E-2</c:v>
                </c:pt>
                <c:pt idx="10">
                  <c:v>2.7777777777777776E-2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4-4AFC-496C-92BB-E893034649AE}"/>
            </c:ext>
          </c:extLst>
        </c:ser>
        <c:dLbls>
          <c:showLegendKey val="0"/>
          <c:showVal val="0"/>
          <c:showCatName val="0"/>
          <c:showSerName val="0"/>
          <c:showPercent val="0"/>
          <c:showBubbleSize val="0"/>
        </c:dLbls>
        <c:gapWidth val="150"/>
        <c:axId val="647711903"/>
        <c:axId val="2036202343"/>
      </c:barChart>
      <c:catAx>
        <c:axId val="647711903"/>
        <c:scaling>
          <c:orientation val="minMax"/>
        </c:scaling>
        <c:delete val="0"/>
        <c:axPos val="b"/>
        <c:title>
          <c:tx>
            <c:rich>
              <a:bodyPr/>
              <a:lstStyle/>
              <a:p>
                <a:pPr lvl="0">
                  <a:defRPr b="1">
                    <a:solidFill>
                      <a:srgbClr val="000000"/>
                    </a:solidFill>
                    <a:latin typeface="+mn-lt"/>
                  </a:defRPr>
                </a:pPr>
                <a:r>
                  <a:rPr lang="fr-CA" b="1">
                    <a:solidFill>
                      <a:srgbClr val="000000"/>
                    </a:solidFill>
                    <a:latin typeface="+mn-lt"/>
                  </a:rPr>
                  <a:t>Somme de 2 dés</a:t>
                </a:r>
              </a:p>
            </c:rich>
          </c:tx>
          <c:overlay val="0"/>
        </c:title>
        <c:numFmt formatCode="0" sourceLinked="1"/>
        <c:majorTickMark val="none"/>
        <c:minorTickMark val="none"/>
        <c:tickLblPos val="nextTo"/>
        <c:txPr>
          <a:bodyPr/>
          <a:lstStyle/>
          <a:p>
            <a:pPr lvl="0">
              <a:defRPr b="0">
                <a:solidFill>
                  <a:srgbClr val="000000"/>
                </a:solidFill>
                <a:latin typeface="+mn-lt"/>
              </a:defRPr>
            </a:pPr>
            <a:endParaRPr lang="fr-FR"/>
          </a:p>
        </c:txPr>
        <c:crossAx val="2036202343"/>
        <c:crosses val="autoZero"/>
        <c:auto val="1"/>
        <c:lblAlgn val="ctr"/>
        <c:lblOffset val="100"/>
        <c:noMultiLvlLbl val="1"/>
      </c:catAx>
      <c:valAx>
        <c:axId val="20362023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fr-CA" b="1">
                    <a:solidFill>
                      <a:srgbClr val="000000"/>
                    </a:solidFill>
                    <a:latin typeface="+mn-lt"/>
                  </a:rPr>
                  <a:t>Probabilité théorique</a:t>
                </a:r>
              </a:p>
            </c:rich>
          </c:tx>
          <c:overlay val="0"/>
        </c:title>
        <c:numFmt formatCode="0%" sourceLinked="0"/>
        <c:majorTickMark val="none"/>
        <c:minorTickMark val="none"/>
        <c:tickLblPos val="nextTo"/>
        <c:spPr>
          <a:ln>
            <a:solidFill/>
          </a:ln>
        </c:spPr>
        <c:txPr>
          <a:bodyPr/>
          <a:lstStyle/>
          <a:p>
            <a:pPr lvl="0">
              <a:defRPr b="0">
                <a:solidFill>
                  <a:srgbClr val="000000"/>
                </a:solidFill>
                <a:latin typeface="+mn-lt"/>
              </a:defRPr>
            </a:pPr>
            <a:endParaRPr lang="fr-FR"/>
          </a:p>
        </c:txPr>
        <c:crossAx val="647711903"/>
        <c:crosses val="autoZero"/>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9.jpg"/><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19050</xdr:colOff>
      <xdr:row>18</xdr:row>
      <xdr:rowOff>47625</xdr:rowOff>
    </xdr:from>
    <xdr:ext cx="942975" cy="333375"/>
    <xdr:grpSp>
      <xdr:nvGrpSpPr>
        <xdr:cNvPr id="2" name="Shape 2" title="Dessin">
          <a:extLst>
            <a:ext uri="{FF2B5EF4-FFF2-40B4-BE49-F238E27FC236}">
              <a16:creationId xmlns:a16="http://schemas.microsoft.com/office/drawing/2014/main" id="{00000000-0008-0000-0000-000002000000}"/>
            </a:ext>
          </a:extLst>
        </xdr:cNvPr>
        <xdr:cNvGrpSpPr/>
      </xdr:nvGrpSpPr>
      <xdr:grpSpPr>
        <a:xfrm>
          <a:off x="19050" y="4909185"/>
          <a:ext cx="942975" cy="333375"/>
          <a:chOff x="152400" y="152400"/>
          <a:chExt cx="3838575" cy="1343025"/>
        </a:xfrm>
      </xdr:grpSpPr>
      <xdr:pic>
        <xdr:nvPicPr>
          <xdr:cNvPr id="3" name="Shape 3" descr="licence CC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a:alphaModFix/>
          </a:blip>
          <a:stretch>
            <a:fillRect/>
          </a:stretch>
        </xdr:blipFill>
        <xdr:spPr>
          <a:xfrm>
            <a:off x="152400" y="152400"/>
            <a:ext cx="3838575" cy="1343025"/>
          </a:xfrm>
          <a:prstGeom prst="rect">
            <a:avLst/>
          </a:prstGeom>
          <a:noFill/>
          <a:ln>
            <a:noFill/>
          </a:ln>
        </xdr:spPr>
      </xdr:pic>
    </xdr:grpSp>
    <xdr:clientData fLocksWithSheet="0"/>
  </xdr:oneCellAnchor>
  <xdr:oneCellAnchor>
    <xdr:from>
      <xdr:col>6</xdr:col>
      <xdr:colOff>533400</xdr:colOff>
      <xdr:row>4</xdr:row>
      <xdr:rowOff>85725</xdr:rowOff>
    </xdr:from>
    <xdr:ext cx="2857500" cy="2857500"/>
    <xdr:pic>
      <xdr:nvPicPr>
        <xdr:cNvPr id="4" name="image1.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7</xdr:row>
      <xdr:rowOff>0</xdr:rowOff>
    </xdr:from>
    <xdr:ext cx="533400" cy="200025"/>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876300</xdr:colOff>
      <xdr:row>2</xdr:row>
      <xdr:rowOff>66675</xdr:rowOff>
    </xdr:from>
    <xdr:ext cx="5934075" cy="5219700"/>
    <xdr:pic>
      <xdr:nvPicPr>
        <xdr:cNvPr id="2" name="image10.png" title="Image">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19050</xdr:colOff>
      <xdr:row>14</xdr:row>
      <xdr:rowOff>95250</xdr:rowOff>
    </xdr:from>
    <xdr:ext cx="6562725" cy="4029075"/>
    <xdr:graphicFrame macro="">
      <xdr:nvGraphicFramePr>
        <xdr:cNvPr id="2" name="Chart 1" title="Graphique">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85725</xdr:colOff>
      <xdr:row>16</xdr:row>
      <xdr:rowOff>76200</xdr:rowOff>
    </xdr:from>
    <xdr:ext cx="5581650" cy="3448050"/>
    <xdr:graphicFrame macro="">
      <xdr:nvGraphicFramePr>
        <xdr:cNvPr id="2" name="Chart 2" title="Graphique">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19050</xdr:colOff>
      <xdr:row>17</xdr:row>
      <xdr:rowOff>123825</xdr:rowOff>
    </xdr:from>
    <xdr:ext cx="6534150" cy="4038600"/>
    <xdr:graphicFrame macro="">
      <xdr:nvGraphicFramePr>
        <xdr:cNvPr id="3" name="Chart 3" title="Graphique">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495300</xdr:colOff>
      <xdr:row>4</xdr:row>
      <xdr:rowOff>152400</xdr:rowOff>
    </xdr:from>
    <xdr:ext cx="4762500" cy="3448050"/>
    <xdr:pic>
      <xdr:nvPicPr>
        <xdr:cNvPr id="2" name="image3.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723900</xdr:colOff>
      <xdr:row>3</xdr:row>
      <xdr:rowOff>57150</xdr:rowOff>
    </xdr:from>
    <xdr:ext cx="1495425" cy="1495425"/>
    <xdr:pic>
      <xdr:nvPicPr>
        <xdr:cNvPr id="2" name="image5.png" title="Image">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1752600</xdr:colOff>
      <xdr:row>10</xdr:row>
      <xdr:rowOff>333375</xdr:rowOff>
    </xdr:from>
    <xdr:ext cx="1838325" cy="1323975"/>
    <xdr:pic>
      <xdr:nvPicPr>
        <xdr:cNvPr id="3" name="image6.png" title="Image">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504825</xdr:colOff>
      <xdr:row>8</xdr:row>
      <xdr:rowOff>9525</xdr:rowOff>
    </xdr:from>
    <xdr:ext cx="1743075" cy="1181100"/>
    <xdr:pic>
      <xdr:nvPicPr>
        <xdr:cNvPr id="4" name="image4.png" title="Image">
          <a:extLst>
            <a:ext uri="{FF2B5EF4-FFF2-40B4-BE49-F238E27FC236}">
              <a16:creationId xmlns:a16="http://schemas.microsoft.com/office/drawing/2014/main" id="{00000000-0008-0000-0A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371475</xdr:rowOff>
    </xdr:from>
    <xdr:ext cx="1933575" cy="190500"/>
    <xdr:grpSp>
      <xdr:nvGrpSpPr>
        <xdr:cNvPr id="2" name="Shape 2" title="Dessin">
          <a:extLst>
            <a:ext uri="{FF2B5EF4-FFF2-40B4-BE49-F238E27FC236}">
              <a16:creationId xmlns:a16="http://schemas.microsoft.com/office/drawing/2014/main" id="{00000000-0008-0000-0B00-000002000000}"/>
            </a:ext>
          </a:extLst>
        </xdr:cNvPr>
        <xdr:cNvGrpSpPr/>
      </xdr:nvGrpSpPr>
      <xdr:grpSpPr>
        <a:xfrm>
          <a:off x="0" y="4150995"/>
          <a:ext cx="1933575" cy="190500"/>
          <a:chOff x="3205175" y="2362200"/>
          <a:chExt cx="538200" cy="0"/>
        </a:xfrm>
      </xdr:grpSpPr>
      <xdr:cxnSp macro="">
        <xdr:nvCxnSpPr>
          <xdr:cNvPr id="4" name="Shape 4">
            <a:extLst>
              <a:ext uri="{FF2B5EF4-FFF2-40B4-BE49-F238E27FC236}">
                <a16:creationId xmlns:a16="http://schemas.microsoft.com/office/drawing/2014/main" id="{00000000-0008-0000-0B00-000004000000}"/>
              </a:ext>
            </a:extLst>
          </xdr:cNvPr>
          <xdr:cNvCxnSpPr/>
        </xdr:nvCxnSpPr>
        <xdr:spPr>
          <a:xfrm>
            <a:off x="3205175" y="2362200"/>
            <a:ext cx="538200" cy="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6</xdr:col>
      <xdr:colOff>219075</xdr:colOff>
      <xdr:row>12</xdr:row>
      <xdr:rowOff>66675</xdr:rowOff>
    </xdr:from>
    <xdr:ext cx="1676400" cy="3190875"/>
    <xdr:pic>
      <xdr:nvPicPr>
        <xdr:cNvPr id="2" name="image8.png" title="Image">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6</xdr:col>
      <xdr:colOff>0</xdr:colOff>
      <xdr:row>25</xdr:row>
      <xdr:rowOff>28575</xdr:rowOff>
    </xdr:from>
    <xdr:ext cx="5715000" cy="3533775"/>
    <xdr:graphicFrame macro="">
      <xdr:nvGraphicFramePr>
        <xdr:cNvPr id="4" name="Chart 4" title="Graphique">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904875</xdr:colOff>
      <xdr:row>25</xdr:row>
      <xdr:rowOff>28575</xdr:rowOff>
    </xdr:from>
    <xdr:ext cx="5715000" cy="3533775"/>
    <xdr:graphicFrame macro="">
      <xdr:nvGraphicFramePr>
        <xdr:cNvPr id="5" name="Chart 5" title="Graphique">
          <a:extLst>
            <a:ext uri="{FF2B5EF4-FFF2-40B4-BE49-F238E27FC236}">
              <a16:creationId xmlns:a16="http://schemas.microsoft.com/office/drawing/2014/main" id="{00000000-0008-0000-0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885825</xdr:colOff>
      <xdr:row>2</xdr:row>
      <xdr:rowOff>66675</xdr:rowOff>
    </xdr:from>
    <xdr:ext cx="3000375" cy="2238375"/>
    <xdr:pic>
      <xdr:nvPicPr>
        <xdr:cNvPr id="2" name="image9.jpg" title="Image">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3</xdr:row>
      <xdr:rowOff>-38100</xdr:rowOff>
    </xdr:from>
    <xdr:ext cx="5143500" cy="4705350"/>
    <xdr:pic>
      <xdr:nvPicPr>
        <xdr:cNvPr id="2" name="image7.png" title="Image">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quipe@recitmst.qc.ca" TargetMode="External"/><Relationship Id="rId2" Type="http://schemas.openxmlformats.org/officeDocument/2006/relationships/hyperlink" Target="mailto:equipe@recitmst.qc.ca" TargetMode="External"/><Relationship Id="rId1" Type="http://schemas.openxmlformats.org/officeDocument/2006/relationships/hyperlink" Target="https://recitmst.qc.ca/Les-tableurs-en-classe-de-mathematique?var_mode=calcu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scratch.mit.edu/projects/737764571/editor"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hyperlink" Target="https://scratch.mit.edu/projects/605261652/editor/"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grms.qc.ca/copie-de-2e-secondaire"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alloprof.qc.ca/fr/eleves/bv/mathematiques/l-esperance-mathematique-m1351"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education.gouv.qc.ca/fileadmin/site_web/documents/education/jeunes/pfeq/PDA_PFEQ_mathematique-secondaire_2016.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lloprof.qc.ca/fr/eleves/bv/mathematiques/les-diagrammes-en-statistique-m136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MJ485lXn2S5uuxMO1IATMQjtNe6nUtz5zh_Li7uTDkE/edit?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Z29"/>
  <sheetViews>
    <sheetView showGridLines="0" topLeftCell="A19" workbookViewId="0">
      <selection sqref="A1:H1"/>
    </sheetView>
  </sheetViews>
  <sheetFormatPr baseColWidth="10" defaultColWidth="12.6640625" defaultRowHeight="15.75" customHeight="1"/>
  <cols>
    <col min="8" max="8" width="32.44140625" customWidth="1"/>
    <col min="9" max="9" width="9.21875" customWidth="1"/>
    <col min="10" max="10" width="78.77734375" customWidth="1"/>
  </cols>
  <sheetData>
    <row r="1" spans="1:26" ht="40.5" customHeight="1">
      <c r="A1" s="225"/>
      <c r="B1" s="220"/>
      <c r="C1" s="220"/>
      <c r="D1" s="220"/>
      <c r="E1" s="220"/>
      <c r="F1" s="220"/>
      <c r="G1" s="220"/>
      <c r="H1" s="220"/>
      <c r="I1" s="1"/>
      <c r="J1" s="1"/>
      <c r="K1" s="1"/>
      <c r="L1" s="1"/>
      <c r="M1" s="1"/>
      <c r="N1" s="1"/>
      <c r="O1" s="1"/>
      <c r="P1" s="1"/>
      <c r="Q1" s="1"/>
      <c r="R1" s="1"/>
      <c r="S1" s="1"/>
      <c r="T1" s="1"/>
      <c r="U1" s="1"/>
      <c r="V1" s="1"/>
      <c r="W1" s="1"/>
      <c r="X1" s="1"/>
      <c r="Y1" s="1"/>
      <c r="Z1" s="1"/>
    </row>
    <row r="2" spans="1:26" ht="44.4">
      <c r="A2" s="226" t="s">
        <v>0</v>
      </c>
      <c r="B2" s="220"/>
      <c r="C2" s="220"/>
      <c r="D2" s="220"/>
      <c r="E2" s="220"/>
      <c r="F2" s="220"/>
      <c r="G2" s="220"/>
      <c r="H2" s="220"/>
      <c r="J2" s="2"/>
      <c r="K2" s="3"/>
      <c r="L2" s="3"/>
      <c r="M2" s="3"/>
      <c r="N2" s="3"/>
    </row>
    <row r="3" spans="1:26" ht="23.25" customHeight="1">
      <c r="A3" s="227"/>
      <c r="B3" s="220"/>
      <c r="C3" s="220"/>
      <c r="D3" s="220"/>
      <c r="E3" s="220"/>
      <c r="F3" s="220"/>
      <c r="G3" s="220"/>
      <c r="H3" s="220"/>
    </row>
    <row r="4" spans="1:26" ht="30">
      <c r="A4" s="228" t="s">
        <v>1</v>
      </c>
      <c r="B4" s="220"/>
      <c r="C4" s="220"/>
      <c r="D4" s="220"/>
      <c r="E4" s="220"/>
      <c r="F4" s="220"/>
      <c r="G4" s="220"/>
      <c r="H4" s="220"/>
    </row>
    <row r="5" spans="1:26" ht="15.75" customHeight="1">
      <c r="A5" s="220"/>
      <c r="B5" s="220"/>
      <c r="C5" s="220"/>
      <c r="D5" s="220"/>
      <c r="E5" s="220"/>
      <c r="F5" s="220"/>
      <c r="G5" s="220"/>
      <c r="H5" s="220"/>
    </row>
    <row r="6" spans="1:26" ht="22.8">
      <c r="A6" s="229" t="s">
        <v>2</v>
      </c>
      <c r="B6" s="220"/>
      <c r="C6" s="220"/>
      <c r="D6" s="220"/>
      <c r="E6" s="220"/>
      <c r="F6" s="220"/>
      <c r="G6" s="220"/>
      <c r="H6" s="220"/>
    </row>
    <row r="7" spans="1:26" ht="22.8">
      <c r="A7" s="230" t="s">
        <v>3</v>
      </c>
      <c r="B7" s="220"/>
      <c r="C7" s="220"/>
      <c r="D7" s="220"/>
      <c r="E7" s="220"/>
      <c r="F7" s="220"/>
      <c r="G7" s="220"/>
      <c r="H7" s="220"/>
    </row>
    <row r="8" spans="1:26" ht="13.2">
      <c r="A8" s="219"/>
      <c r="B8" s="220"/>
      <c r="C8" s="220"/>
      <c r="D8" s="220"/>
      <c r="E8" s="220"/>
      <c r="F8" s="220"/>
      <c r="G8" s="220"/>
      <c r="H8" s="220"/>
    </row>
    <row r="9" spans="1:26" ht="15.75" customHeight="1">
      <c r="A9" s="220"/>
      <c r="B9" s="220"/>
      <c r="C9" s="220"/>
      <c r="D9" s="220"/>
      <c r="E9" s="220"/>
      <c r="F9" s="220"/>
      <c r="G9" s="220"/>
      <c r="H9" s="220"/>
    </row>
    <row r="10" spans="1:26" ht="15.75" customHeight="1">
      <c r="A10" s="220"/>
      <c r="B10" s="220"/>
      <c r="C10" s="220"/>
      <c r="D10" s="220"/>
      <c r="E10" s="220"/>
      <c r="F10" s="220"/>
      <c r="G10" s="220"/>
      <c r="H10" s="220"/>
    </row>
    <row r="11" spans="1:26" ht="15.75" customHeight="1">
      <c r="A11" s="220"/>
      <c r="B11" s="220"/>
      <c r="C11" s="220"/>
      <c r="D11" s="220"/>
      <c r="E11" s="220"/>
      <c r="F11" s="220"/>
      <c r="G11" s="220"/>
      <c r="H11" s="220"/>
    </row>
    <row r="12" spans="1:26" ht="15.75" customHeight="1">
      <c r="A12" s="220"/>
      <c r="B12" s="220"/>
      <c r="C12" s="220"/>
      <c r="D12" s="220"/>
      <c r="E12" s="220"/>
      <c r="F12" s="220"/>
      <c r="G12" s="220"/>
      <c r="H12" s="220"/>
    </row>
    <row r="13" spans="1:26" ht="15.75" customHeight="1">
      <c r="A13" s="220"/>
      <c r="B13" s="220"/>
      <c r="C13" s="220"/>
      <c r="D13" s="220"/>
      <c r="E13" s="220"/>
      <c r="F13" s="220"/>
      <c r="G13" s="220"/>
      <c r="H13" s="220"/>
    </row>
    <row r="14" spans="1:26" ht="15.75" customHeight="1">
      <c r="A14" s="220"/>
      <c r="B14" s="220"/>
      <c r="C14" s="220"/>
      <c r="D14" s="220"/>
      <c r="E14" s="220"/>
      <c r="F14" s="220"/>
      <c r="G14" s="220"/>
      <c r="H14" s="220"/>
    </row>
    <row r="15" spans="1:26" ht="15.75" customHeight="1">
      <c r="A15" s="220"/>
      <c r="B15" s="220"/>
      <c r="C15" s="220"/>
      <c r="D15" s="220"/>
      <c r="E15" s="220"/>
      <c r="F15" s="220"/>
      <c r="G15" s="220"/>
      <c r="H15" s="220"/>
    </row>
    <row r="16" spans="1:26" ht="15.75" customHeight="1">
      <c r="A16" s="220"/>
      <c r="B16" s="220"/>
      <c r="C16" s="220"/>
      <c r="D16" s="220"/>
      <c r="E16" s="220"/>
      <c r="F16" s="220"/>
      <c r="G16" s="220"/>
      <c r="H16" s="220"/>
    </row>
    <row r="17" spans="1:8" ht="33" customHeight="1">
      <c r="A17" s="220"/>
      <c r="B17" s="220"/>
      <c r="C17" s="220"/>
      <c r="D17" s="220"/>
      <c r="E17" s="220"/>
      <c r="F17" s="220"/>
      <c r="G17" s="220"/>
      <c r="H17" s="220"/>
    </row>
    <row r="18" spans="1:8" ht="13.2">
      <c r="A18" s="221" t="s">
        <v>4</v>
      </c>
      <c r="B18" s="220"/>
      <c r="C18" s="220"/>
      <c r="D18" s="220"/>
      <c r="E18" s="220"/>
      <c r="F18" s="220"/>
      <c r="G18" s="220"/>
      <c r="H18" s="220"/>
    </row>
    <row r="19" spans="1:8" ht="15.75" customHeight="1">
      <c r="A19" s="220"/>
      <c r="B19" s="220"/>
      <c r="C19" s="220"/>
      <c r="D19" s="220"/>
      <c r="E19" s="220"/>
      <c r="F19" s="220"/>
      <c r="G19" s="220"/>
      <c r="H19" s="220"/>
    </row>
    <row r="21" spans="1:8" ht="46.5" customHeight="1"/>
    <row r="22" spans="1:8" ht="43.2">
      <c r="A22" s="222" t="s">
        <v>5</v>
      </c>
      <c r="B22" s="220"/>
      <c r="C22" s="220"/>
      <c r="D22" s="220"/>
      <c r="E22" s="220"/>
      <c r="F22" s="220"/>
      <c r="G22" s="220"/>
      <c r="H22" s="220"/>
    </row>
    <row r="23" spans="1:8" ht="15.75" customHeight="1">
      <c r="A23" s="220"/>
      <c r="B23" s="220"/>
      <c r="C23" s="220"/>
      <c r="D23" s="220"/>
      <c r="E23" s="220"/>
      <c r="F23" s="220"/>
      <c r="G23" s="220"/>
      <c r="H23" s="220"/>
    </row>
    <row r="24" spans="1:8" ht="22.8">
      <c r="A24" s="223" t="s">
        <v>6</v>
      </c>
      <c r="B24" s="220"/>
      <c r="C24" s="220"/>
      <c r="D24" s="220"/>
      <c r="E24" s="220"/>
      <c r="F24" s="220"/>
      <c r="G24" s="220"/>
      <c r="H24" s="220"/>
    </row>
    <row r="25" spans="1:8" ht="24" customHeight="1">
      <c r="A25" s="224" t="s">
        <v>7</v>
      </c>
      <c r="B25" s="220"/>
      <c r="C25" s="220"/>
      <c r="D25" s="220"/>
      <c r="E25" s="220"/>
      <c r="F25" s="220"/>
      <c r="G25" s="220"/>
      <c r="H25" s="220"/>
    </row>
    <row r="26" spans="1:8" ht="22.8">
      <c r="A26" s="5" t="s">
        <v>8</v>
      </c>
    </row>
    <row r="27" spans="1:8" ht="22.8">
      <c r="A27" s="5" t="s">
        <v>9</v>
      </c>
    </row>
    <row r="28" spans="1:8" ht="22.8">
      <c r="A28" s="4" t="s">
        <v>10</v>
      </c>
    </row>
    <row r="29" spans="1:8" ht="22.8">
      <c r="A29" s="4" t="s">
        <v>11</v>
      </c>
    </row>
  </sheetData>
  <mergeCells count="15">
    <mergeCell ref="A23:H23"/>
    <mergeCell ref="A24:H24"/>
    <mergeCell ref="A25:H25"/>
    <mergeCell ref="A1:H1"/>
    <mergeCell ref="A2:H2"/>
    <mergeCell ref="A3:H3"/>
    <mergeCell ref="A4:H4"/>
    <mergeCell ref="A5:H5"/>
    <mergeCell ref="A6:H6"/>
    <mergeCell ref="A7:H7"/>
    <mergeCell ref="A8:H16"/>
    <mergeCell ref="A17:H17"/>
    <mergeCell ref="A18:H18"/>
    <mergeCell ref="A19:H19"/>
    <mergeCell ref="A22:H22"/>
  </mergeCells>
  <hyperlinks>
    <hyperlink ref="A4" r:id="rId1" xr:uid="{00000000-0004-0000-0000-000000000000}"/>
    <hyperlink ref="A7" r:id="rId2" xr:uid="{00000000-0004-0000-0000-000001000000}"/>
    <hyperlink ref="A18" r:id="rId3" xr:uid="{00000000-0004-0000-0000-000002000000}"/>
  </hyperlinks>
  <pageMargins left="0.7" right="0.7" top="0.75" bottom="0.75" header="0.3" footer="0.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outlinePr summaryBelow="0" summaryRight="0"/>
  </sheetPr>
  <dimension ref="A1:D17"/>
  <sheetViews>
    <sheetView workbookViewId="0"/>
  </sheetViews>
  <sheetFormatPr baseColWidth="10" defaultColWidth="12.6640625" defaultRowHeight="15.75" customHeight="1"/>
  <cols>
    <col min="1" max="1" width="31.33203125" customWidth="1"/>
  </cols>
  <sheetData>
    <row r="1" spans="1:4" ht="15.75" customHeight="1">
      <c r="A1" s="108" t="s">
        <v>137</v>
      </c>
      <c r="B1" s="109"/>
      <c r="C1" s="109"/>
      <c r="D1" s="109"/>
    </row>
    <row r="2" spans="1:4" ht="15.75" customHeight="1">
      <c r="A2" s="43"/>
    </row>
    <row r="3" spans="1:4" ht="15.75" customHeight="1">
      <c r="A3" s="43" t="s">
        <v>138</v>
      </c>
    </row>
    <row r="4" spans="1:4" ht="15.75" customHeight="1">
      <c r="A4" s="43" t="s">
        <v>139</v>
      </c>
    </row>
    <row r="5" spans="1:4" ht="15.75" customHeight="1">
      <c r="A5" s="43" t="s">
        <v>140</v>
      </c>
    </row>
    <row r="6" spans="1:4" ht="15.75" customHeight="1">
      <c r="A6" s="43"/>
    </row>
    <row r="7" spans="1:4" ht="15.75" customHeight="1">
      <c r="A7" s="43" t="s">
        <v>141</v>
      </c>
    </row>
    <row r="8" spans="1:4" ht="15.75" customHeight="1">
      <c r="A8" s="110"/>
      <c r="B8" s="110"/>
    </row>
    <row r="9" spans="1:4" ht="15.75" customHeight="1">
      <c r="A9" s="111" t="s">
        <v>142</v>
      </c>
      <c r="B9" s="112">
        <v>15</v>
      </c>
    </row>
    <row r="10" spans="1:4" ht="15.75" customHeight="1">
      <c r="A10" s="113" t="s">
        <v>143</v>
      </c>
      <c r="B10" s="114">
        <f>B9-4</f>
        <v>11</v>
      </c>
    </row>
    <row r="11" spans="1:4" ht="15.75" customHeight="1">
      <c r="A11" s="115" t="s">
        <v>144</v>
      </c>
      <c r="B11" s="116">
        <f>B10*2</f>
        <v>22</v>
      </c>
    </row>
    <row r="12" spans="1:4" ht="15.75" customHeight="1">
      <c r="A12" s="117" t="s">
        <v>145</v>
      </c>
      <c r="B12" s="116">
        <f>SUM(B9:B11)</f>
        <v>48</v>
      </c>
    </row>
    <row r="17" spans="1:1">
      <c r="A17" s="48" t="s">
        <v>146</v>
      </c>
    </row>
  </sheetData>
  <hyperlinks>
    <hyperlink ref="A17"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outlinePr summaryBelow="0" summaryRight="0"/>
  </sheetPr>
  <dimension ref="A1:L1005"/>
  <sheetViews>
    <sheetView showGridLines="0" topLeftCell="A7" workbookViewId="0">
      <selection sqref="A1:D1"/>
    </sheetView>
  </sheetViews>
  <sheetFormatPr baseColWidth="10" defaultColWidth="12.6640625" defaultRowHeight="15.75" customHeight="1"/>
  <cols>
    <col min="1" max="1" width="38.44140625" style="282" customWidth="1"/>
    <col min="2" max="3" width="23.21875" style="282" customWidth="1"/>
    <col min="4" max="4" width="26.109375" style="282" customWidth="1"/>
    <col min="5" max="16384" width="12.6640625" style="282"/>
  </cols>
  <sheetData>
    <row r="1" spans="1:12" ht="45" customHeight="1">
      <c r="A1" s="296" t="s">
        <v>147</v>
      </c>
      <c r="B1" s="297"/>
      <c r="C1" s="297"/>
      <c r="D1" s="298"/>
      <c r="G1" s="283"/>
      <c r="H1" s="283"/>
      <c r="I1" s="283"/>
      <c r="J1" s="283"/>
      <c r="K1" s="283"/>
      <c r="L1" s="283"/>
    </row>
    <row r="2" spans="1:12" ht="34.5" customHeight="1">
      <c r="A2" s="284" t="s">
        <v>148</v>
      </c>
      <c r="B2" s="280"/>
      <c r="C2" s="280"/>
      <c r="D2" s="281"/>
      <c r="G2" s="285"/>
      <c r="H2" s="286"/>
    </row>
    <row r="3" spans="1:12" ht="20.25" customHeight="1">
      <c r="A3" s="283"/>
      <c r="B3" s="283"/>
      <c r="C3" s="283"/>
      <c r="D3" s="283"/>
      <c r="G3" s="285"/>
      <c r="H3" s="286"/>
    </row>
    <row r="4" spans="1:12" ht="33.75" customHeight="1">
      <c r="A4" s="287" t="s">
        <v>149</v>
      </c>
      <c r="B4" s="288" t="s">
        <v>150</v>
      </c>
      <c r="C4" s="287" t="s">
        <v>151</v>
      </c>
      <c r="D4" s="288" t="s">
        <v>152</v>
      </c>
    </row>
    <row r="5" spans="1:12" ht="33.75" customHeight="1">
      <c r="A5" s="289" t="s">
        <v>153</v>
      </c>
      <c r="B5" s="290">
        <v>1.79</v>
      </c>
      <c r="C5" s="291">
        <v>5</v>
      </c>
      <c r="D5" s="290">
        <f t="shared" ref="D5:D7" si="0">B5*C5</f>
        <v>8.9499999999999993</v>
      </c>
    </row>
    <row r="6" spans="1:12" ht="33.75" customHeight="1">
      <c r="A6" s="289" t="s">
        <v>154</v>
      </c>
      <c r="B6" s="290">
        <v>4.75</v>
      </c>
      <c r="C6" s="291">
        <v>3</v>
      </c>
      <c r="D6" s="290">
        <f t="shared" si="0"/>
        <v>14.25</v>
      </c>
    </row>
    <row r="7" spans="1:12" ht="33.75" customHeight="1">
      <c r="A7" s="289" t="s">
        <v>155</v>
      </c>
      <c r="B7" s="290">
        <v>10.25</v>
      </c>
      <c r="C7" s="291">
        <v>3</v>
      </c>
      <c r="D7" s="290">
        <f t="shared" si="0"/>
        <v>30.75</v>
      </c>
    </row>
    <row r="8" spans="1:12" ht="33.75" customHeight="1">
      <c r="A8" s="283"/>
      <c r="B8" s="283"/>
      <c r="C8" s="292"/>
      <c r="D8" s="293"/>
    </row>
    <row r="9" spans="1:12" ht="33.75" customHeight="1">
      <c r="A9" s="283"/>
      <c r="B9" s="283"/>
      <c r="C9" s="288" t="s">
        <v>156</v>
      </c>
      <c r="D9" s="290">
        <f>SUM(D5:D7)</f>
        <v>53.95</v>
      </c>
    </row>
    <row r="10" spans="1:12" ht="33.75" customHeight="1">
      <c r="B10" s="286"/>
      <c r="C10" s="287" t="s">
        <v>157</v>
      </c>
      <c r="D10" s="294">
        <f>IF(D9&gt;=50,20,0)</f>
        <v>20</v>
      </c>
    </row>
    <row r="11" spans="1:12" ht="33.75" customHeight="1">
      <c r="C11" s="288" t="s">
        <v>158</v>
      </c>
      <c r="D11" s="290">
        <f>IF(D9&gt;=50,ROUND(D10/100*D9,2),0)</f>
        <v>10.79</v>
      </c>
    </row>
    <row r="12" spans="1:12" ht="33.75" customHeight="1">
      <c r="C12" s="287" t="s">
        <v>159</v>
      </c>
      <c r="D12" s="290">
        <f>D9-D11</f>
        <v>43.160000000000004</v>
      </c>
    </row>
    <row r="13" spans="1:12" ht="33.75" customHeight="1">
      <c r="C13" s="288" t="s">
        <v>160</v>
      </c>
      <c r="D13" s="290">
        <f>ROUND(D12*0.05,2)</f>
        <v>2.16</v>
      </c>
    </row>
    <row r="14" spans="1:12" ht="33.75" customHeight="1">
      <c r="C14" s="287" t="s">
        <v>161</v>
      </c>
      <c r="D14" s="290">
        <f>ROUND(D12*0.09975,2)</f>
        <v>4.3099999999999996</v>
      </c>
    </row>
    <row r="15" spans="1:12" ht="33.75" customHeight="1">
      <c r="C15" s="288" t="s">
        <v>162</v>
      </c>
      <c r="D15" s="290">
        <f>SUM(D12:D14)</f>
        <v>49.63000000000001</v>
      </c>
    </row>
    <row r="16" spans="1:12" ht="13.2">
      <c r="C16" s="286"/>
      <c r="D16" s="286"/>
    </row>
    <row r="17" spans="1:4" ht="13.2">
      <c r="C17" s="286"/>
      <c r="D17" s="286"/>
    </row>
    <row r="18" spans="1:4" ht="13.2">
      <c r="C18" s="286"/>
      <c r="D18" s="286"/>
    </row>
    <row r="19" spans="1:4" ht="13.2">
      <c r="A19" s="295" t="s">
        <v>146</v>
      </c>
      <c r="C19" s="286"/>
      <c r="D19" s="286"/>
    </row>
    <row r="20" spans="1:4" ht="13.2">
      <c r="B20" s="286"/>
      <c r="C20" s="286"/>
      <c r="D20" s="286"/>
    </row>
    <row r="21" spans="1:4" ht="13.2">
      <c r="B21" s="286"/>
      <c r="C21" s="286"/>
      <c r="D21" s="286"/>
    </row>
    <row r="22" spans="1:4" ht="13.2">
      <c r="B22" s="286"/>
      <c r="C22" s="286"/>
      <c r="D22" s="286"/>
    </row>
    <row r="23" spans="1:4" ht="13.2">
      <c r="B23" s="286"/>
      <c r="C23" s="286"/>
      <c r="D23" s="286"/>
    </row>
    <row r="24" spans="1:4" ht="13.2">
      <c r="B24" s="286"/>
      <c r="C24" s="286"/>
      <c r="D24" s="286"/>
    </row>
    <row r="25" spans="1:4" ht="13.2">
      <c r="B25" s="286"/>
      <c r="C25" s="286"/>
      <c r="D25" s="286"/>
    </row>
    <row r="26" spans="1:4" ht="13.2">
      <c r="B26" s="286"/>
      <c r="C26" s="286"/>
      <c r="D26" s="286"/>
    </row>
    <row r="27" spans="1:4" ht="13.2">
      <c r="B27" s="286"/>
      <c r="C27" s="286"/>
      <c r="D27" s="286"/>
    </row>
    <row r="28" spans="1:4" ht="13.2">
      <c r="B28" s="286"/>
      <c r="C28" s="286"/>
      <c r="D28" s="286"/>
    </row>
    <row r="29" spans="1:4" ht="13.2">
      <c r="B29" s="286"/>
      <c r="C29" s="286"/>
      <c r="D29" s="286"/>
    </row>
    <row r="30" spans="1:4" ht="13.2">
      <c r="B30" s="286"/>
      <c r="C30" s="286"/>
      <c r="D30" s="286"/>
    </row>
    <row r="31" spans="1:4" ht="13.2">
      <c r="B31" s="286"/>
      <c r="C31" s="286"/>
      <c r="D31" s="286"/>
    </row>
    <row r="32" spans="1:4" ht="13.2">
      <c r="B32" s="286"/>
      <c r="C32" s="286"/>
      <c r="D32" s="286"/>
    </row>
    <row r="33" spans="2:4" ht="13.2">
      <c r="B33" s="286"/>
      <c r="C33" s="286"/>
      <c r="D33" s="286"/>
    </row>
    <row r="34" spans="2:4" ht="13.2">
      <c r="B34" s="286"/>
      <c r="C34" s="286"/>
      <c r="D34" s="286"/>
    </row>
    <row r="35" spans="2:4" ht="13.2">
      <c r="B35" s="286"/>
      <c r="C35" s="286"/>
      <c r="D35" s="286"/>
    </row>
    <row r="36" spans="2:4" ht="13.2">
      <c r="B36" s="286"/>
      <c r="C36" s="286"/>
      <c r="D36" s="286"/>
    </row>
    <row r="37" spans="2:4" ht="13.2">
      <c r="B37" s="286"/>
      <c r="C37" s="286"/>
      <c r="D37" s="286"/>
    </row>
    <row r="38" spans="2:4" ht="13.2">
      <c r="B38" s="286"/>
      <c r="C38" s="286"/>
      <c r="D38" s="286"/>
    </row>
    <row r="39" spans="2:4" ht="13.2">
      <c r="B39" s="286"/>
      <c r="C39" s="286"/>
      <c r="D39" s="286"/>
    </row>
    <row r="40" spans="2:4" ht="13.2">
      <c r="B40" s="286"/>
      <c r="C40" s="286"/>
      <c r="D40" s="286"/>
    </row>
    <row r="41" spans="2:4" ht="13.2">
      <c r="B41" s="286"/>
      <c r="C41" s="286"/>
      <c r="D41" s="286"/>
    </row>
    <row r="42" spans="2:4" ht="13.2">
      <c r="B42" s="286"/>
      <c r="C42" s="286"/>
      <c r="D42" s="286"/>
    </row>
    <row r="43" spans="2:4" ht="13.2">
      <c r="B43" s="286"/>
      <c r="C43" s="286"/>
      <c r="D43" s="286"/>
    </row>
    <row r="44" spans="2:4" ht="13.2">
      <c r="B44" s="286"/>
      <c r="C44" s="286"/>
      <c r="D44" s="286"/>
    </row>
    <row r="45" spans="2:4" ht="13.2">
      <c r="B45" s="286"/>
      <c r="C45" s="286"/>
      <c r="D45" s="286"/>
    </row>
    <row r="46" spans="2:4" ht="13.2">
      <c r="B46" s="286"/>
      <c r="C46" s="286"/>
      <c r="D46" s="286"/>
    </row>
    <row r="47" spans="2:4" ht="13.2">
      <c r="B47" s="286"/>
      <c r="C47" s="286"/>
      <c r="D47" s="286"/>
    </row>
    <row r="48" spans="2:4" ht="13.2">
      <c r="B48" s="286"/>
      <c r="C48" s="286"/>
      <c r="D48" s="286"/>
    </row>
    <row r="49" spans="2:4" ht="13.2">
      <c r="B49" s="286"/>
      <c r="C49" s="286"/>
      <c r="D49" s="286"/>
    </row>
    <row r="50" spans="2:4" ht="13.2">
      <c r="B50" s="286"/>
      <c r="C50" s="286"/>
      <c r="D50" s="286"/>
    </row>
    <row r="51" spans="2:4" ht="13.2">
      <c r="B51" s="286"/>
      <c r="C51" s="286"/>
      <c r="D51" s="286"/>
    </row>
    <row r="52" spans="2:4" ht="13.2">
      <c r="B52" s="286"/>
      <c r="C52" s="286"/>
      <c r="D52" s="286"/>
    </row>
    <row r="53" spans="2:4" ht="13.2">
      <c r="B53" s="286"/>
      <c r="C53" s="286"/>
      <c r="D53" s="286"/>
    </row>
    <row r="54" spans="2:4" ht="13.2">
      <c r="B54" s="286"/>
      <c r="C54" s="286"/>
      <c r="D54" s="286"/>
    </row>
    <row r="55" spans="2:4" ht="13.2">
      <c r="B55" s="286"/>
      <c r="C55" s="286"/>
      <c r="D55" s="286"/>
    </row>
    <row r="56" spans="2:4" ht="13.2">
      <c r="B56" s="286"/>
      <c r="C56" s="286"/>
      <c r="D56" s="286"/>
    </row>
    <row r="57" spans="2:4" ht="13.2">
      <c r="B57" s="286"/>
      <c r="C57" s="286"/>
      <c r="D57" s="286"/>
    </row>
    <row r="58" spans="2:4" ht="13.2">
      <c r="B58" s="286"/>
      <c r="C58" s="286"/>
      <c r="D58" s="286"/>
    </row>
    <row r="59" spans="2:4" ht="13.2">
      <c r="B59" s="286"/>
      <c r="C59" s="286"/>
      <c r="D59" s="286"/>
    </row>
    <row r="60" spans="2:4" ht="13.2">
      <c r="B60" s="286"/>
      <c r="C60" s="286"/>
      <c r="D60" s="286"/>
    </row>
    <row r="61" spans="2:4" ht="13.2">
      <c r="B61" s="286"/>
      <c r="C61" s="286"/>
      <c r="D61" s="286"/>
    </row>
    <row r="62" spans="2:4" ht="13.2">
      <c r="B62" s="286"/>
      <c r="C62" s="286"/>
      <c r="D62" s="286"/>
    </row>
    <row r="63" spans="2:4" ht="13.2">
      <c r="B63" s="286"/>
      <c r="C63" s="286"/>
      <c r="D63" s="286"/>
    </row>
    <row r="64" spans="2:4" ht="13.2">
      <c r="B64" s="286"/>
      <c r="C64" s="286"/>
      <c r="D64" s="286"/>
    </row>
    <row r="65" spans="2:4" ht="13.2">
      <c r="B65" s="286"/>
      <c r="C65" s="286"/>
      <c r="D65" s="286"/>
    </row>
    <row r="66" spans="2:4" ht="13.2">
      <c r="B66" s="286"/>
      <c r="C66" s="286"/>
      <c r="D66" s="286"/>
    </row>
    <row r="67" spans="2:4" ht="13.2">
      <c r="B67" s="286"/>
      <c r="C67" s="286"/>
      <c r="D67" s="286"/>
    </row>
    <row r="68" spans="2:4" ht="13.2">
      <c r="B68" s="286"/>
      <c r="C68" s="286"/>
      <c r="D68" s="286"/>
    </row>
    <row r="69" spans="2:4" ht="13.2">
      <c r="B69" s="286"/>
      <c r="C69" s="286"/>
      <c r="D69" s="286"/>
    </row>
    <row r="70" spans="2:4" ht="13.2">
      <c r="B70" s="286"/>
      <c r="C70" s="286"/>
      <c r="D70" s="286"/>
    </row>
    <row r="71" spans="2:4" ht="13.2">
      <c r="B71" s="286"/>
      <c r="C71" s="286"/>
      <c r="D71" s="286"/>
    </row>
    <row r="72" spans="2:4" ht="13.2">
      <c r="B72" s="286"/>
      <c r="C72" s="286"/>
      <c r="D72" s="286"/>
    </row>
    <row r="73" spans="2:4" ht="13.2">
      <c r="B73" s="286"/>
      <c r="C73" s="286"/>
      <c r="D73" s="286"/>
    </row>
    <row r="74" spans="2:4" ht="13.2">
      <c r="B74" s="286"/>
      <c r="C74" s="286"/>
      <c r="D74" s="286"/>
    </row>
    <row r="75" spans="2:4" ht="13.2">
      <c r="B75" s="286"/>
      <c r="C75" s="286"/>
      <c r="D75" s="286"/>
    </row>
    <row r="76" spans="2:4" ht="13.2">
      <c r="B76" s="286"/>
      <c r="C76" s="286"/>
      <c r="D76" s="286"/>
    </row>
    <row r="77" spans="2:4" ht="13.2">
      <c r="B77" s="286"/>
      <c r="C77" s="286"/>
      <c r="D77" s="286"/>
    </row>
    <row r="78" spans="2:4" ht="13.2">
      <c r="B78" s="286"/>
      <c r="C78" s="286"/>
      <c r="D78" s="286"/>
    </row>
    <row r="79" spans="2:4" ht="13.2">
      <c r="B79" s="286"/>
      <c r="C79" s="286"/>
      <c r="D79" s="286"/>
    </row>
    <row r="80" spans="2:4" ht="13.2">
      <c r="B80" s="286"/>
      <c r="C80" s="286"/>
      <c r="D80" s="286"/>
    </row>
    <row r="81" spans="2:4" ht="13.2">
      <c r="B81" s="286"/>
      <c r="C81" s="286"/>
      <c r="D81" s="286"/>
    </row>
    <row r="82" spans="2:4" ht="13.2">
      <c r="B82" s="286"/>
      <c r="C82" s="286"/>
      <c r="D82" s="286"/>
    </row>
    <row r="83" spans="2:4" ht="13.2">
      <c r="B83" s="286"/>
      <c r="C83" s="286"/>
      <c r="D83" s="286"/>
    </row>
    <row r="84" spans="2:4" ht="13.2">
      <c r="B84" s="286"/>
      <c r="C84" s="286"/>
      <c r="D84" s="286"/>
    </row>
    <row r="85" spans="2:4" ht="13.2">
      <c r="B85" s="286"/>
      <c r="C85" s="286"/>
      <c r="D85" s="286"/>
    </row>
    <row r="86" spans="2:4" ht="13.2">
      <c r="B86" s="286"/>
      <c r="C86" s="286"/>
      <c r="D86" s="286"/>
    </row>
    <row r="87" spans="2:4" ht="13.2">
      <c r="B87" s="286"/>
      <c r="C87" s="286"/>
      <c r="D87" s="286"/>
    </row>
    <row r="88" spans="2:4" ht="13.2">
      <c r="B88" s="286"/>
      <c r="C88" s="286"/>
      <c r="D88" s="286"/>
    </row>
    <row r="89" spans="2:4" ht="13.2">
      <c r="B89" s="286"/>
      <c r="C89" s="286"/>
      <c r="D89" s="286"/>
    </row>
    <row r="90" spans="2:4" ht="13.2">
      <c r="B90" s="286"/>
      <c r="C90" s="286"/>
      <c r="D90" s="286"/>
    </row>
    <row r="91" spans="2:4" ht="13.2">
      <c r="B91" s="286"/>
      <c r="C91" s="286"/>
      <c r="D91" s="286"/>
    </row>
    <row r="92" spans="2:4" ht="13.2">
      <c r="B92" s="286"/>
      <c r="C92" s="286"/>
      <c r="D92" s="286"/>
    </row>
    <row r="93" spans="2:4" ht="13.2">
      <c r="B93" s="286"/>
      <c r="C93" s="286"/>
      <c r="D93" s="286"/>
    </row>
    <row r="94" spans="2:4" ht="13.2">
      <c r="B94" s="286"/>
      <c r="C94" s="286"/>
      <c r="D94" s="286"/>
    </row>
    <row r="95" spans="2:4" ht="13.2">
      <c r="B95" s="286"/>
      <c r="C95" s="286"/>
      <c r="D95" s="286"/>
    </row>
    <row r="96" spans="2:4" ht="13.2">
      <c r="B96" s="286"/>
      <c r="C96" s="286"/>
      <c r="D96" s="286"/>
    </row>
    <row r="97" spans="2:4" ht="13.2">
      <c r="B97" s="286"/>
      <c r="C97" s="286"/>
      <c r="D97" s="286"/>
    </row>
    <row r="98" spans="2:4" ht="13.2">
      <c r="B98" s="286"/>
      <c r="C98" s="286"/>
      <c r="D98" s="286"/>
    </row>
    <row r="99" spans="2:4" ht="13.2">
      <c r="B99" s="286"/>
      <c r="C99" s="286"/>
      <c r="D99" s="286"/>
    </row>
    <row r="100" spans="2:4" ht="13.2">
      <c r="B100" s="286"/>
      <c r="C100" s="286"/>
      <c r="D100" s="286"/>
    </row>
    <row r="101" spans="2:4" ht="13.2">
      <c r="B101" s="286"/>
      <c r="C101" s="286"/>
      <c r="D101" s="286"/>
    </row>
    <row r="102" spans="2:4" ht="13.2">
      <c r="B102" s="286"/>
      <c r="C102" s="286"/>
      <c r="D102" s="286"/>
    </row>
    <row r="103" spans="2:4" ht="13.2">
      <c r="B103" s="286"/>
      <c r="C103" s="286"/>
      <c r="D103" s="286"/>
    </row>
    <row r="104" spans="2:4" ht="13.2">
      <c r="B104" s="286"/>
      <c r="C104" s="286"/>
      <c r="D104" s="286"/>
    </row>
    <row r="105" spans="2:4" ht="13.2">
      <c r="B105" s="286"/>
      <c r="C105" s="286"/>
      <c r="D105" s="286"/>
    </row>
    <row r="106" spans="2:4" ht="13.2">
      <c r="B106" s="286"/>
      <c r="C106" s="286"/>
      <c r="D106" s="286"/>
    </row>
    <row r="107" spans="2:4" ht="13.2">
      <c r="B107" s="286"/>
      <c r="C107" s="286"/>
      <c r="D107" s="286"/>
    </row>
    <row r="108" spans="2:4" ht="13.2">
      <c r="B108" s="286"/>
      <c r="C108" s="286"/>
      <c r="D108" s="286"/>
    </row>
    <row r="109" spans="2:4" ht="13.2">
      <c r="B109" s="286"/>
      <c r="C109" s="286"/>
      <c r="D109" s="286"/>
    </row>
    <row r="110" spans="2:4" ht="13.2">
      <c r="B110" s="286"/>
      <c r="C110" s="286"/>
      <c r="D110" s="286"/>
    </row>
    <row r="111" spans="2:4" ht="13.2">
      <c r="B111" s="286"/>
      <c r="C111" s="286"/>
      <c r="D111" s="286"/>
    </row>
    <row r="112" spans="2:4" ht="13.2">
      <c r="B112" s="286"/>
      <c r="C112" s="286"/>
      <c r="D112" s="286"/>
    </row>
    <row r="113" spans="2:4" ht="13.2">
      <c r="B113" s="286"/>
      <c r="C113" s="286"/>
      <c r="D113" s="286"/>
    </row>
    <row r="114" spans="2:4" ht="13.2">
      <c r="B114" s="286"/>
      <c r="C114" s="286"/>
      <c r="D114" s="286"/>
    </row>
    <row r="115" spans="2:4" ht="13.2">
      <c r="B115" s="286"/>
      <c r="C115" s="286"/>
      <c r="D115" s="286"/>
    </row>
    <row r="116" spans="2:4" ht="13.2">
      <c r="B116" s="286"/>
      <c r="C116" s="286"/>
      <c r="D116" s="286"/>
    </row>
    <row r="117" spans="2:4" ht="13.2">
      <c r="B117" s="286"/>
      <c r="C117" s="286"/>
      <c r="D117" s="286"/>
    </row>
    <row r="118" spans="2:4" ht="13.2">
      <c r="B118" s="286"/>
      <c r="C118" s="286"/>
      <c r="D118" s="286"/>
    </row>
    <row r="119" spans="2:4" ht="13.2">
      <c r="B119" s="286"/>
      <c r="C119" s="286"/>
      <c r="D119" s="286"/>
    </row>
    <row r="120" spans="2:4" ht="13.2">
      <c r="B120" s="286"/>
      <c r="C120" s="286"/>
      <c r="D120" s="286"/>
    </row>
    <row r="121" spans="2:4" ht="13.2">
      <c r="B121" s="286"/>
      <c r="C121" s="286"/>
      <c r="D121" s="286"/>
    </row>
    <row r="122" spans="2:4" ht="13.2">
      <c r="B122" s="286"/>
      <c r="C122" s="286"/>
      <c r="D122" s="286"/>
    </row>
    <row r="123" spans="2:4" ht="13.2">
      <c r="B123" s="286"/>
      <c r="C123" s="286"/>
      <c r="D123" s="286"/>
    </row>
    <row r="124" spans="2:4" ht="13.2">
      <c r="B124" s="286"/>
      <c r="C124" s="286"/>
      <c r="D124" s="286"/>
    </row>
    <row r="125" spans="2:4" ht="13.2">
      <c r="B125" s="286"/>
      <c r="C125" s="286"/>
      <c r="D125" s="286"/>
    </row>
    <row r="126" spans="2:4" ht="13.2">
      <c r="B126" s="286"/>
      <c r="C126" s="286"/>
      <c r="D126" s="286"/>
    </row>
    <row r="127" spans="2:4" ht="13.2">
      <c r="B127" s="286"/>
      <c r="C127" s="286"/>
      <c r="D127" s="286"/>
    </row>
    <row r="128" spans="2:4" ht="13.2">
      <c r="B128" s="286"/>
      <c r="C128" s="286"/>
      <c r="D128" s="286"/>
    </row>
    <row r="129" spans="2:4" ht="13.2">
      <c r="B129" s="286"/>
      <c r="C129" s="286"/>
      <c r="D129" s="286"/>
    </row>
    <row r="130" spans="2:4" ht="13.2">
      <c r="B130" s="286"/>
      <c r="C130" s="286"/>
      <c r="D130" s="286"/>
    </row>
    <row r="131" spans="2:4" ht="13.2">
      <c r="B131" s="286"/>
      <c r="C131" s="286"/>
      <c r="D131" s="286"/>
    </row>
    <row r="132" spans="2:4" ht="13.2">
      <c r="B132" s="286"/>
      <c r="C132" s="286"/>
      <c r="D132" s="286"/>
    </row>
    <row r="133" spans="2:4" ht="13.2">
      <c r="B133" s="286"/>
      <c r="C133" s="286"/>
      <c r="D133" s="286"/>
    </row>
    <row r="134" spans="2:4" ht="13.2">
      <c r="B134" s="286"/>
      <c r="C134" s="286"/>
      <c r="D134" s="286"/>
    </row>
    <row r="135" spans="2:4" ht="13.2">
      <c r="B135" s="286"/>
      <c r="C135" s="286"/>
      <c r="D135" s="286"/>
    </row>
    <row r="136" spans="2:4" ht="13.2">
      <c r="B136" s="286"/>
      <c r="C136" s="286"/>
      <c r="D136" s="286"/>
    </row>
    <row r="137" spans="2:4" ht="13.2">
      <c r="B137" s="286"/>
      <c r="C137" s="286"/>
      <c r="D137" s="286"/>
    </row>
    <row r="138" spans="2:4" ht="13.2">
      <c r="B138" s="286"/>
      <c r="C138" s="286"/>
      <c r="D138" s="286"/>
    </row>
    <row r="139" spans="2:4" ht="13.2">
      <c r="B139" s="286"/>
      <c r="C139" s="286"/>
      <c r="D139" s="286"/>
    </row>
    <row r="140" spans="2:4" ht="13.2">
      <c r="B140" s="286"/>
      <c r="C140" s="286"/>
      <c r="D140" s="286"/>
    </row>
    <row r="141" spans="2:4" ht="13.2">
      <c r="B141" s="286"/>
      <c r="C141" s="286"/>
      <c r="D141" s="286"/>
    </row>
    <row r="142" spans="2:4" ht="13.2">
      <c r="B142" s="286"/>
      <c r="C142" s="286"/>
      <c r="D142" s="286"/>
    </row>
    <row r="143" spans="2:4" ht="13.2">
      <c r="B143" s="286"/>
      <c r="C143" s="286"/>
      <c r="D143" s="286"/>
    </row>
    <row r="144" spans="2:4" ht="13.2">
      <c r="B144" s="286"/>
      <c r="C144" s="286"/>
      <c r="D144" s="286"/>
    </row>
    <row r="145" spans="2:4" ht="13.2">
      <c r="B145" s="286"/>
      <c r="C145" s="286"/>
      <c r="D145" s="286"/>
    </row>
    <row r="146" spans="2:4" ht="13.2">
      <c r="B146" s="286"/>
      <c r="C146" s="286"/>
      <c r="D146" s="286"/>
    </row>
    <row r="147" spans="2:4" ht="13.2">
      <c r="B147" s="286"/>
      <c r="C147" s="286"/>
      <c r="D147" s="286"/>
    </row>
    <row r="148" spans="2:4" ht="13.2">
      <c r="B148" s="286"/>
      <c r="C148" s="286"/>
      <c r="D148" s="286"/>
    </row>
    <row r="149" spans="2:4" ht="13.2">
      <c r="B149" s="286"/>
      <c r="C149" s="286"/>
      <c r="D149" s="286"/>
    </row>
    <row r="150" spans="2:4" ht="13.2">
      <c r="B150" s="286"/>
      <c r="C150" s="286"/>
      <c r="D150" s="286"/>
    </row>
    <row r="151" spans="2:4" ht="13.2">
      <c r="B151" s="286"/>
      <c r="C151" s="286"/>
      <c r="D151" s="286"/>
    </row>
    <row r="152" spans="2:4" ht="13.2">
      <c r="B152" s="286"/>
      <c r="C152" s="286"/>
      <c r="D152" s="286"/>
    </row>
    <row r="153" spans="2:4" ht="13.2">
      <c r="B153" s="286"/>
      <c r="C153" s="286"/>
      <c r="D153" s="286"/>
    </row>
    <row r="154" spans="2:4" ht="13.2">
      <c r="B154" s="286"/>
      <c r="C154" s="286"/>
      <c r="D154" s="286"/>
    </row>
    <row r="155" spans="2:4" ht="13.2">
      <c r="B155" s="286"/>
      <c r="C155" s="286"/>
      <c r="D155" s="286"/>
    </row>
    <row r="156" spans="2:4" ht="13.2">
      <c r="B156" s="286"/>
      <c r="C156" s="286"/>
      <c r="D156" s="286"/>
    </row>
    <row r="157" spans="2:4" ht="13.2">
      <c r="B157" s="286"/>
      <c r="C157" s="286"/>
      <c r="D157" s="286"/>
    </row>
    <row r="158" spans="2:4" ht="13.2">
      <c r="B158" s="286"/>
      <c r="C158" s="286"/>
      <c r="D158" s="286"/>
    </row>
    <row r="159" spans="2:4" ht="13.2">
      <c r="B159" s="286"/>
      <c r="C159" s="286"/>
      <c r="D159" s="286"/>
    </row>
    <row r="160" spans="2:4" ht="13.2">
      <c r="B160" s="286"/>
      <c r="C160" s="286"/>
      <c r="D160" s="286"/>
    </row>
    <row r="161" spans="2:4" ht="13.2">
      <c r="B161" s="286"/>
      <c r="C161" s="286"/>
      <c r="D161" s="286"/>
    </row>
    <row r="162" spans="2:4" ht="13.2">
      <c r="B162" s="286"/>
      <c r="C162" s="286"/>
      <c r="D162" s="286"/>
    </row>
    <row r="163" spans="2:4" ht="13.2">
      <c r="B163" s="286"/>
      <c r="C163" s="286"/>
      <c r="D163" s="286"/>
    </row>
    <row r="164" spans="2:4" ht="13.2">
      <c r="B164" s="286"/>
      <c r="C164" s="286"/>
      <c r="D164" s="286"/>
    </row>
    <row r="165" spans="2:4" ht="13.2">
      <c r="B165" s="286"/>
      <c r="C165" s="286"/>
      <c r="D165" s="286"/>
    </row>
    <row r="166" spans="2:4" ht="13.2">
      <c r="B166" s="286"/>
      <c r="C166" s="286"/>
      <c r="D166" s="286"/>
    </row>
    <row r="167" spans="2:4" ht="13.2">
      <c r="B167" s="286"/>
      <c r="C167" s="286"/>
      <c r="D167" s="286"/>
    </row>
    <row r="168" spans="2:4" ht="13.2">
      <c r="B168" s="286"/>
      <c r="C168" s="286"/>
      <c r="D168" s="286"/>
    </row>
    <row r="169" spans="2:4" ht="13.2">
      <c r="B169" s="286"/>
      <c r="C169" s="286"/>
      <c r="D169" s="286"/>
    </row>
    <row r="170" spans="2:4" ht="13.2">
      <c r="B170" s="286"/>
      <c r="C170" s="286"/>
      <c r="D170" s="286"/>
    </row>
    <row r="171" spans="2:4" ht="13.2">
      <c r="B171" s="286"/>
      <c r="C171" s="286"/>
      <c r="D171" s="286"/>
    </row>
    <row r="172" spans="2:4" ht="13.2">
      <c r="B172" s="286"/>
      <c r="C172" s="286"/>
      <c r="D172" s="286"/>
    </row>
    <row r="173" spans="2:4" ht="13.2">
      <c r="B173" s="286"/>
      <c r="C173" s="286"/>
      <c r="D173" s="286"/>
    </row>
    <row r="174" spans="2:4" ht="13.2">
      <c r="B174" s="286"/>
      <c r="C174" s="286"/>
      <c r="D174" s="286"/>
    </row>
    <row r="175" spans="2:4" ht="13.2">
      <c r="B175" s="286"/>
      <c r="C175" s="286"/>
      <c r="D175" s="286"/>
    </row>
    <row r="176" spans="2:4" ht="13.2">
      <c r="B176" s="286"/>
      <c r="C176" s="286"/>
      <c r="D176" s="286"/>
    </row>
    <row r="177" spans="2:4" ht="13.2">
      <c r="B177" s="286"/>
      <c r="C177" s="286"/>
      <c r="D177" s="286"/>
    </row>
    <row r="178" spans="2:4" ht="13.2">
      <c r="B178" s="286"/>
      <c r="C178" s="286"/>
      <c r="D178" s="286"/>
    </row>
    <row r="179" spans="2:4" ht="13.2">
      <c r="B179" s="286"/>
      <c r="C179" s="286"/>
      <c r="D179" s="286"/>
    </row>
    <row r="180" spans="2:4" ht="13.2">
      <c r="B180" s="286"/>
      <c r="C180" s="286"/>
      <c r="D180" s="286"/>
    </row>
    <row r="181" spans="2:4" ht="13.2">
      <c r="B181" s="286"/>
      <c r="C181" s="286"/>
      <c r="D181" s="286"/>
    </row>
    <row r="182" spans="2:4" ht="13.2">
      <c r="B182" s="286"/>
      <c r="C182" s="286"/>
      <c r="D182" s="286"/>
    </row>
    <row r="183" spans="2:4" ht="13.2">
      <c r="B183" s="286"/>
      <c r="C183" s="286"/>
      <c r="D183" s="286"/>
    </row>
    <row r="184" spans="2:4" ht="13.2">
      <c r="B184" s="286"/>
      <c r="C184" s="286"/>
      <c r="D184" s="286"/>
    </row>
    <row r="185" spans="2:4" ht="13.2">
      <c r="B185" s="286"/>
      <c r="C185" s="286"/>
      <c r="D185" s="286"/>
    </row>
    <row r="186" spans="2:4" ht="13.2">
      <c r="B186" s="286"/>
      <c r="C186" s="286"/>
      <c r="D186" s="286"/>
    </row>
    <row r="187" spans="2:4" ht="13.2">
      <c r="B187" s="286"/>
      <c r="C187" s="286"/>
      <c r="D187" s="286"/>
    </row>
    <row r="188" spans="2:4" ht="13.2">
      <c r="B188" s="286"/>
      <c r="C188" s="286"/>
      <c r="D188" s="286"/>
    </row>
    <row r="189" spans="2:4" ht="13.2">
      <c r="B189" s="286"/>
      <c r="C189" s="286"/>
      <c r="D189" s="286"/>
    </row>
    <row r="190" spans="2:4" ht="13.2">
      <c r="B190" s="286"/>
      <c r="C190" s="286"/>
      <c r="D190" s="286"/>
    </row>
    <row r="191" spans="2:4" ht="13.2">
      <c r="B191" s="286"/>
      <c r="C191" s="286"/>
      <c r="D191" s="286"/>
    </row>
    <row r="192" spans="2:4" ht="13.2">
      <c r="B192" s="286"/>
      <c r="C192" s="286"/>
      <c r="D192" s="286"/>
    </row>
    <row r="193" spans="2:4" ht="13.2">
      <c r="B193" s="286"/>
      <c r="C193" s="286"/>
      <c r="D193" s="286"/>
    </row>
    <row r="194" spans="2:4" ht="13.2">
      <c r="B194" s="286"/>
      <c r="C194" s="286"/>
      <c r="D194" s="286"/>
    </row>
    <row r="195" spans="2:4" ht="13.2">
      <c r="B195" s="286"/>
      <c r="C195" s="286"/>
      <c r="D195" s="286"/>
    </row>
    <row r="196" spans="2:4" ht="13.2">
      <c r="B196" s="286"/>
      <c r="C196" s="286"/>
      <c r="D196" s="286"/>
    </row>
    <row r="197" spans="2:4" ht="13.2">
      <c r="B197" s="286"/>
      <c r="C197" s="286"/>
      <c r="D197" s="286"/>
    </row>
    <row r="198" spans="2:4" ht="13.2">
      <c r="B198" s="286"/>
      <c r="C198" s="286"/>
      <c r="D198" s="286"/>
    </row>
    <row r="199" spans="2:4" ht="13.2">
      <c r="B199" s="286"/>
      <c r="C199" s="286"/>
      <c r="D199" s="286"/>
    </row>
    <row r="200" spans="2:4" ht="13.2">
      <c r="B200" s="286"/>
      <c r="C200" s="286"/>
      <c r="D200" s="286"/>
    </row>
    <row r="201" spans="2:4" ht="13.2">
      <c r="B201" s="286"/>
      <c r="C201" s="286"/>
      <c r="D201" s="286"/>
    </row>
    <row r="202" spans="2:4" ht="13.2">
      <c r="B202" s="286"/>
      <c r="C202" s="286"/>
      <c r="D202" s="286"/>
    </row>
    <row r="203" spans="2:4" ht="13.2">
      <c r="B203" s="286"/>
      <c r="C203" s="286"/>
      <c r="D203" s="286"/>
    </row>
    <row r="204" spans="2:4" ht="13.2">
      <c r="B204" s="286"/>
      <c r="C204" s="286"/>
      <c r="D204" s="286"/>
    </row>
    <row r="205" spans="2:4" ht="13.2">
      <c r="B205" s="286"/>
      <c r="C205" s="286"/>
      <c r="D205" s="286"/>
    </row>
    <row r="206" spans="2:4" ht="13.2">
      <c r="B206" s="286"/>
      <c r="C206" s="286"/>
      <c r="D206" s="286"/>
    </row>
    <row r="207" spans="2:4" ht="13.2">
      <c r="B207" s="286"/>
      <c r="C207" s="286"/>
      <c r="D207" s="286"/>
    </row>
    <row r="208" spans="2:4" ht="13.2">
      <c r="B208" s="286"/>
      <c r="C208" s="286"/>
      <c r="D208" s="286"/>
    </row>
    <row r="209" spans="2:4" ht="13.2">
      <c r="B209" s="286"/>
      <c r="C209" s="286"/>
      <c r="D209" s="286"/>
    </row>
    <row r="210" spans="2:4" ht="13.2">
      <c r="B210" s="286"/>
      <c r="C210" s="286"/>
      <c r="D210" s="286"/>
    </row>
    <row r="211" spans="2:4" ht="13.2">
      <c r="B211" s="286"/>
      <c r="C211" s="286"/>
      <c r="D211" s="286"/>
    </row>
    <row r="212" spans="2:4" ht="13.2">
      <c r="B212" s="286"/>
      <c r="C212" s="286"/>
      <c r="D212" s="286"/>
    </row>
    <row r="213" spans="2:4" ht="13.2">
      <c r="B213" s="286"/>
      <c r="C213" s="286"/>
      <c r="D213" s="286"/>
    </row>
    <row r="214" spans="2:4" ht="13.2">
      <c r="B214" s="286"/>
      <c r="C214" s="286"/>
      <c r="D214" s="286"/>
    </row>
    <row r="215" spans="2:4" ht="13.2">
      <c r="B215" s="286"/>
      <c r="C215" s="286"/>
      <c r="D215" s="286"/>
    </row>
    <row r="216" spans="2:4" ht="13.2">
      <c r="B216" s="286"/>
      <c r="C216" s="286"/>
      <c r="D216" s="286"/>
    </row>
    <row r="217" spans="2:4" ht="13.2">
      <c r="B217" s="286"/>
      <c r="C217" s="286"/>
      <c r="D217" s="286"/>
    </row>
    <row r="218" spans="2:4" ht="13.2">
      <c r="B218" s="286"/>
      <c r="C218" s="286"/>
      <c r="D218" s="286"/>
    </row>
    <row r="219" spans="2:4" ht="13.2">
      <c r="B219" s="286"/>
      <c r="C219" s="286"/>
      <c r="D219" s="286"/>
    </row>
    <row r="220" spans="2:4" ht="13.2">
      <c r="B220" s="286"/>
      <c r="C220" s="286"/>
      <c r="D220" s="286"/>
    </row>
    <row r="221" spans="2:4" ht="13.2">
      <c r="B221" s="286"/>
      <c r="C221" s="286"/>
      <c r="D221" s="286"/>
    </row>
    <row r="222" spans="2:4" ht="13.2">
      <c r="B222" s="286"/>
      <c r="C222" s="286"/>
      <c r="D222" s="286"/>
    </row>
    <row r="223" spans="2:4" ht="13.2">
      <c r="B223" s="286"/>
      <c r="C223" s="286"/>
      <c r="D223" s="286"/>
    </row>
    <row r="224" spans="2:4" ht="13.2">
      <c r="B224" s="286"/>
      <c r="C224" s="286"/>
      <c r="D224" s="286"/>
    </row>
    <row r="225" spans="2:4" ht="13.2">
      <c r="B225" s="286"/>
      <c r="C225" s="286"/>
      <c r="D225" s="286"/>
    </row>
    <row r="226" spans="2:4" ht="13.2">
      <c r="B226" s="286"/>
      <c r="C226" s="286"/>
      <c r="D226" s="286"/>
    </row>
    <row r="227" spans="2:4" ht="13.2">
      <c r="B227" s="286"/>
      <c r="C227" s="286"/>
      <c r="D227" s="286"/>
    </row>
    <row r="228" spans="2:4" ht="13.2">
      <c r="B228" s="286"/>
      <c r="C228" s="286"/>
      <c r="D228" s="286"/>
    </row>
    <row r="229" spans="2:4" ht="13.2">
      <c r="B229" s="286"/>
      <c r="C229" s="286"/>
      <c r="D229" s="286"/>
    </row>
    <row r="230" spans="2:4" ht="13.2">
      <c r="B230" s="286"/>
      <c r="C230" s="286"/>
      <c r="D230" s="286"/>
    </row>
    <row r="231" spans="2:4" ht="13.2">
      <c r="B231" s="286"/>
      <c r="C231" s="286"/>
      <c r="D231" s="286"/>
    </row>
    <row r="232" spans="2:4" ht="13.2">
      <c r="B232" s="286"/>
      <c r="C232" s="286"/>
      <c r="D232" s="286"/>
    </row>
    <row r="233" spans="2:4" ht="13.2">
      <c r="B233" s="286"/>
      <c r="C233" s="286"/>
      <c r="D233" s="286"/>
    </row>
    <row r="234" spans="2:4" ht="13.2">
      <c r="B234" s="286"/>
      <c r="C234" s="286"/>
      <c r="D234" s="286"/>
    </row>
    <row r="235" spans="2:4" ht="13.2">
      <c r="B235" s="286"/>
      <c r="C235" s="286"/>
      <c r="D235" s="286"/>
    </row>
    <row r="236" spans="2:4" ht="13.2">
      <c r="B236" s="286"/>
      <c r="C236" s="286"/>
      <c r="D236" s="286"/>
    </row>
    <row r="237" spans="2:4" ht="13.2">
      <c r="B237" s="286"/>
      <c r="C237" s="286"/>
      <c r="D237" s="286"/>
    </row>
    <row r="238" spans="2:4" ht="13.2">
      <c r="B238" s="286"/>
      <c r="C238" s="286"/>
      <c r="D238" s="286"/>
    </row>
    <row r="239" spans="2:4" ht="13.2">
      <c r="B239" s="286"/>
      <c r="C239" s="286"/>
      <c r="D239" s="286"/>
    </row>
    <row r="240" spans="2:4" ht="13.2">
      <c r="B240" s="286"/>
      <c r="C240" s="286"/>
      <c r="D240" s="286"/>
    </row>
    <row r="241" spans="2:4" ht="13.2">
      <c r="B241" s="286"/>
      <c r="C241" s="286"/>
      <c r="D241" s="286"/>
    </row>
    <row r="242" spans="2:4" ht="13.2">
      <c r="B242" s="286"/>
      <c r="C242" s="286"/>
      <c r="D242" s="286"/>
    </row>
    <row r="243" spans="2:4" ht="13.2">
      <c r="B243" s="286"/>
      <c r="C243" s="286"/>
      <c r="D243" s="286"/>
    </row>
    <row r="244" spans="2:4" ht="13.2">
      <c r="B244" s="286"/>
      <c r="C244" s="286"/>
      <c r="D244" s="286"/>
    </row>
    <row r="245" spans="2:4" ht="13.2">
      <c r="B245" s="286"/>
      <c r="C245" s="286"/>
      <c r="D245" s="286"/>
    </row>
    <row r="246" spans="2:4" ht="13.2">
      <c r="B246" s="286"/>
      <c r="C246" s="286"/>
      <c r="D246" s="286"/>
    </row>
    <row r="247" spans="2:4" ht="13.2">
      <c r="B247" s="286"/>
      <c r="C247" s="286"/>
      <c r="D247" s="286"/>
    </row>
    <row r="248" spans="2:4" ht="13.2">
      <c r="B248" s="286"/>
      <c r="C248" s="286"/>
      <c r="D248" s="286"/>
    </row>
    <row r="249" spans="2:4" ht="13.2">
      <c r="B249" s="286"/>
      <c r="C249" s="286"/>
      <c r="D249" s="286"/>
    </row>
    <row r="250" spans="2:4" ht="13.2">
      <c r="B250" s="286"/>
      <c r="C250" s="286"/>
      <c r="D250" s="286"/>
    </row>
    <row r="251" spans="2:4" ht="13.2">
      <c r="B251" s="286"/>
      <c r="C251" s="286"/>
      <c r="D251" s="286"/>
    </row>
    <row r="252" spans="2:4" ht="13.2">
      <c r="B252" s="286"/>
      <c r="C252" s="286"/>
      <c r="D252" s="286"/>
    </row>
    <row r="253" spans="2:4" ht="13.2">
      <c r="B253" s="286"/>
      <c r="C253" s="286"/>
      <c r="D253" s="286"/>
    </row>
    <row r="254" spans="2:4" ht="13.2">
      <c r="B254" s="286"/>
      <c r="C254" s="286"/>
      <c r="D254" s="286"/>
    </row>
    <row r="255" spans="2:4" ht="13.2">
      <c r="B255" s="286"/>
      <c r="C255" s="286"/>
      <c r="D255" s="286"/>
    </row>
    <row r="256" spans="2:4" ht="13.2">
      <c r="B256" s="286"/>
      <c r="C256" s="286"/>
      <c r="D256" s="286"/>
    </row>
    <row r="257" spans="2:4" ht="13.2">
      <c r="B257" s="286"/>
      <c r="C257" s="286"/>
      <c r="D257" s="286"/>
    </row>
    <row r="258" spans="2:4" ht="13.2">
      <c r="B258" s="286"/>
      <c r="C258" s="286"/>
      <c r="D258" s="286"/>
    </row>
    <row r="259" spans="2:4" ht="13.2">
      <c r="B259" s="286"/>
      <c r="C259" s="286"/>
      <c r="D259" s="286"/>
    </row>
    <row r="260" spans="2:4" ht="13.2">
      <c r="B260" s="286"/>
      <c r="C260" s="286"/>
      <c r="D260" s="286"/>
    </row>
    <row r="261" spans="2:4" ht="13.2">
      <c r="B261" s="286"/>
      <c r="C261" s="286"/>
      <c r="D261" s="286"/>
    </row>
    <row r="262" spans="2:4" ht="13.2">
      <c r="B262" s="286"/>
      <c r="C262" s="286"/>
      <c r="D262" s="286"/>
    </row>
    <row r="263" spans="2:4" ht="13.2">
      <c r="B263" s="286"/>
      <c r="C263" s="286"/>
      <c r="D263" s="286"/>
    </row>
    <row r="264" spans="2:4" ht="13.2">
      <c r="B264" s="286"/>
      <c r="C264" s="286"/>
      <c r="D264" s="286"/>
    </row>
    <row r="265" spans="2:4" ht="13.2">
      <c r="B265" s="286"/>
      <c r="C265" s="286"/>
      <c r="D265" s="286"/>
    </row>
    <row r="266" spans="2:4" ht="13.2">
      <c r="B266" s="286"/>
      <c r="C266" s="286"/>
      <c r="D266" s="286"/>
    </row>
    <row r="267" spans="2:4" ht="13.2">
      <c r="B267" s="286"/>
      <c r="C267" s="286"/>
      <c r="D267" s="286"/>
    </row>
    <row r="268" spans="2:4" ht="13.2">
      <c r="B268" s="286"/>
      <c r="C268" s="286"/>
      <c r="D268" s="286"/>
    </row>
    <row r="269" spans="2:4" ht="13.2">
      <c r="B269" s="286"/>
      <c r="C269" s="286"/>
      <c r="D269" s="286"/>
    </row>
    <row r="270" spans="2:4" ht="13.2">
      <c r="B270" s="286"/>
      <c r="C270" s="286"/>
      <c r="D270" s="286"/>
    </row>
    <row r="271" spans="2:4" ht="13.2">
      <c r="B271" s="286"/>
      <c r="C271" s="286"/>
      <c r="D271" s="286"/>
    </row>
    <row r="272" spans="2:4" ht="13.2">
      <c r="B272" s="286"/>
      <c r="C272" s="286"/>
      <c r="D272" s="286"/>
    </row>
    <row r="273" spans="2:4" ht="13.2">
      <c r="B273" s="286"/>
      <c r="C273" s="286"/>
      <c r="D273" s="286"/>
    </row>
    <row r="274" spans="2:4" ht="13.2">
      <c r="B274" s="286"/>
      <c r="C274" s="286"/>
      <c r="D274" s="286"/>
    </row>
    <row r="275" spans="2:4" ht="13.2">
      <c r="B275" s="286"/>
      <c r="C275" s="286"/>
      <c r="D275" s="286"/>
    </row>
    <row r="276" spans="2:4" ht="13.2">
      <c r="B276" s="286"/>
      <c r="C276" s="286"/>
      <c r="D276" s="286"/>
    </row>
    <row r="277" spans="2:4" ht="13.2">
      <c r="B277" s="286"/>
      <c r="C277" s="286"/>
      <c r="D277" s="286"/>
    </row>
    <row r="278" spans="2:4" ht="13.2">
      <c r="B278" s="286"/>
      <c r="C278" s="286"/>
      <c r="D278" s="286"/>
    </row>
    <row r="279" spans="2:4" ht="13.2">
      <c r="B279" s="286"/>
      <c r="C279" s="286"/>
      <c r="D279" s="286"/>
    </row>
    <row r="280" spans="2:4" ht="13.2">
      <c r="B280" s="286"/>
      <c r="C280" s="286"/>
      <c r="D280" s="286"/>
    </row>
    <row r="281" spans="2:4" ht="13.2">
      <c r="B281" s="286"/>
      <c r="C281" s="286"/>
      <c r="D281" s="286"/>
    </row>
    <row r="282" spans="2:4" ht="13.2">
      <c r="B282" s="286"/>
      <c r="C282" s="286"/>
      <c r="D282" s="286"/>
    </row>
    <row r="283" spans="2:4" ht="13.2">
      <c r="B283" s="286"/>
      <c r="C283" s="286"/>
      <c r="D283" s="286"/>
    </row>
    <row r="284" spans="2:4" ht="13.2">
      <c r="B284" s="286"/>
      <c r="C284" s="286"/>
      <c r="D284" s="286"/>
    </row>
    <row r="285" spans="2:4" ht="13.2">
      <c r="B285" s="286"/>
      <c r="C285" s="286"/>
      <c r="D285" s="286"/>
    </row>
    <row r="286" spans="2:4" ht="13.2">
      <c r="B286" s="286"/>
      <c r="C286" s="286"/>
      <c r="D286" s="286"/>
    </row>
    <row r="287" spans="2:4" ht="13.2">
      <c r="B287" s="286"/>
      <c r="C287" s="286"/>
      <c r="D287" s="286"/>
    </row>
    <row r="288" spans="2:4" ht="13.2">
      <c r="B288" s="286"/>
      <c r="C288" s="286"/>
      <c r="D288" s="286"/>
    </row>
    <row r="289" spans="2:4" ht="13.2">
      <c r="B289" s="286"/>
      <c r="C289" s="286"/>
      <c r="D289" s="286"/>
    </row>
    <row r="290" spans="2:4" ht="13.2">
      <c r="B290" s="286"/>
      <c r="C290" s="286"/>
      <c r="D290" s="286"/>
    </row>
    <row r="291" spans="2:4" ht="13.2">
      <c r="B291" s="286"/>
      <c r="C291" s="286"/>
      <c r="D291" s="286"/>
    </row>
    <row r="292" spans="2:4" ht="13.2">
      <c r="B292" s="286"/>
      <c r="C292" s="286"/>
      <c r="D292" s="286"/>
    </row>
    <row r="293" spans="2:4" ht="13.2">
      <c r="B293" s="286"/>
      <c r="C293" s="286"/>
      <c r="D293" s="286"/>
    </row>
    <row r="294" spans="2:4" ht="13.2">
      <c r="B294" s="286"/>
      <c r="C294" s="286"/>
      <c r="D294" s="286"/>
    </row>
    <row r="295" spans="2:4" ht="13.2">
      <c r="B295" s="286"/>
      <c r="C295" s="286"/>
      <c r="D295" s="286"/>
    </row>
    <row r="296" spans="2:4" ht="13.2">
      <c r="B296" s="286"/>
      <c r="C296" s="286"/>
      <c r="D296" s="286"/>
    </row>
    <row r="297" spans="2:4" ht="13.2">
      <c r="B297" s="286"/>
      <c r="C297" s="286"/>
      <c r="D297" s="286"/>
    </row>
    <row r="298" spans="2:4" ht="13.2">
      <c r="B298" s="286"/>
      <c r="C298" s="286"/>
      <c r="D298" s="286"/>
    </row>
    <row r="299" spans="2:4" ht="13.2">
      <c r="B299" s="286"/>
      <c r="C299" s="286"/>
      <c r="D299" s="286"/>
    </row>
    <row r="300" spans="2:4" ht="13.2">
      <c r="B300" s="286"/>
      <c r="C300" s="286"/>
      <c r="D300" s="286"/>
    </row>
    <row r="301" spans="2:4" ht="13.2">
      <c r="B301" s="286"/>
      <c r="C301" s="286"/>
      <c r="D301" s="286"/>
    </row>
    <row r="302" spans="2:4" ht="13.2">
      <c r="B302" s="286"/>
      <c r="C302" s="286"/>
      <c r="D302" s="286"/>
    </row>
    <row r="303" spans="2:4" ht="13.2">
      <c r="B303" s="286"/>
      <c r="C303" s="286"/>
      <c r="D303" s="286"/>
    </row>
    <row r="304" spans="2:4" ht="13.2">
      <c r="B304" s="286"/>
      <c r="C304" s="286"/>
      <c r="D304" s="286"/>
    </row>
    <row r="305" spans="2:4" ht="13.2">
      <c r="B305" s="286"/>
      <c r="C305" s="286"/>
      <c r="D305" s="286"/>
    </row>
    <row r="306" spans="2:4" ht="13.2">
      <c r="B306" s="286"/>
      <c r="C306" s="286"/>
      <c r="D306" s="286"/>
    </row>
    <row r="307" spans="2:4" ht="13.2">
      <c r="B307" s="286"/>
      <c r="C307" s="286"/>
      <c r="D307" s="286"/>
    </row>
    <row r="308" spans="2:4" ht="13.2">
      <c r="B308" s="286"/>
      <c r="C308" s="286"/>
      <c r="D308" s="286"/>
    </row>
    <row r="309" spans="2:4" ht="13.2">
      <c r="B309" s="286"/>
      <c r="C309" s="286"/>
      <c r="D309" s="286"/>
    </row>
    <row r="310" spans="2:4" ht="13.2">
      <c r="B310" s="286"/>
      <c r="C310" s="286"/>
      <c r="D310" s="286"/>
    </row>
    <row r="311" spans="2:4" ht="13.2">
      <c r="B311" s="286"/>
      <c r="C311" s="286"/>
      <c r="D311" s="286"/>
    </row>
    <row r="312" spans="2:4" ht="13.2">
      <c r="B312" s="286"/>
      <c r="C312" s="286"/>
      <c r="D312" s="286"/>
    </row>
    <row r="313" spans="2:4" ht="13.2">
      <c r="B313" s="286"/>
      <c r="C313" s="286"/>
      <c r="D313" s="286"/>
    </row>
    <row r="314" spans="2:4" ht="13.2">
      <c r="B314" s="286"/>
      <c r="C314" s="286"/>
      <c r="D314" s="286"/>
    </row>
    <row r="315" spans="2:4" ht="13.2">
      <c r="B315" s="286"/>
      <c r="C315" s="286"/>
      <c r="D315" s="286"/>
    </row>
    <row r="316" spans="2:4" ht="13.2">
      <c r="B316" s="286"/>
      <c r="C316" s="286"/>
      <c r="D316" s="286"/>
    </row>
    <row r="317" spans="2:4" ht="13.2">
      <c r="B317" s="286"/>
      <c r="C317" s="286"/>
      <c r="D317" s="286"/>
    </row>
    <row r="318" spans="2:4" ht="13.2">
      <c r="B318" s="286"/>
      <c r="C318" s="286"/>
      <c r="D318" s="286"/>
    </row>
    <row r="319" spans="2:4" ht="13.2">
      <c r="B319" s="286"/>
      <c r="C319" s="286"/>
      <c r="D319" s="286"/>
    </row>
    <row r="320" spans="2:4" ht="13.2">
      <c r="B320" s="286"/>
      <c r="C320" s="286"/>
      <c r="D320" s="286"/>
    </row>
    <row r="321" spans="2:4" ht="13.2">
      <c r="B321" s="286"/>
      <c r="C321" s="286"/>
      <c r="D321" s="286"/>
    </row>
    <row r="322" spans="2:4" ht="13.2">
      <c r="B322" s="286"/>
      <c r="C322" s="286"/>
      <c r="D322" s="286"/>
    </row>
    <row r="323" spans="2:4" ht="13.2">
      <c r="B323" s="286"/>
      <c r="C323" s="286"/>
      <c r="D323" s="286"/>
    </row>
    <row r="324" spans="2:4" ht="13.2">
      <c r="B324" s="286"/>
      <c r="C324" s="286"/>
      <c r="D324" s="286"/>
    </row>
    <row r="325" spans="2:4" ht="13.2">
      <c r="B325" s="286"/>
      <c r="C325" s="286"/>
      <c r="D325" s="286"/>
    </row>
    <row r="326" spans="2:4" ht="13.2">
      <c r="B326" s="286"/>
      <c r="C326" s="286"/>
      <c r="D326" s="286"/>
    </row>
    <row r="327" spans="2:4" ht="13.2">
      <c r="B327" s="286"/>
      <c r="C327" s="286"/>
      <c r="D327" s="286"/>
    </row>
    <row r="328" spans="2:4" ht="13.2">
      <c r="B328" s="286"/>
      <c r="C328" s="286"/>
      <c r="D328" s="286"/>
    </row>
    <row r="329" spans="2:4" ht="13.2">
      <c r="B329" s="286"/>
      <c r="C329" s="286"/>
      <c r="D329" s="286"/>
    </row>
    <row r="330" spans="2:4" ht="13.2">
      <c r="B330" s="286"/>
      <c r="C330" s="286"/>
      <c r="D330" s="286"/>
    </row>
    <row r="331" spans="2:4" ht="13.2">
      <c r="B331" s="286"/>
      <c r="C331" s="286"/>
      <c r="D331" s="286"/>
    </row>
    <row r="332" spans="2:4" ht="13.2">
      <c r="B332" s="286"/>
      <c r="C332" s="286"/>
      <c r="D332" s="286"/>
    </row>
    <row r="333" spans="2:4" ht="13.2">
      <c r="B333" s="286"/>
      <c r="C333" s="286"/>
      <c r="D333" s="286"/>
    </row>
    <row r="334" spans="2:4" ht="13.2">
      <c r="B334" s="286"/>
      <c r="C334" s="286"/>
      <c r="D334" s="286"/>
    </row>
    <row r="335" spans="2:4" ht="13.2">
      <c r="B335" s="286"/>
      <c r="C335" s="286"/>
      <c r="D335" s="286"/>
    </row>
    <row r="336" spans="2:4" ht="13.2">
      <c r="B336" s="286"/>
      <c r="C336" s="286"/>
      <c r="D336" s="286"/>
    </row>
    <row r="337" spans="2:4" ht="13.2">
      <c r="B337" s="286"/>
      <c r="C337" s="286"/>
      <c r="D337" s="286"/>
    </row>
    <row r="338" spans="2:4" ht="13.2">
      <c r="B338" s="286"/>
      <c r="C338" s="286"/>
      <c r="D338" s="286"/>
    </row>
    <row r="339" spans="2:4" ht="13.2">
      <c r="B339" s="286"/>
      <c r="C339" s="286"/>
      <c r="D339" s="286"/>
    </row>
    <row r="340" spans="2:4" ht="13.2">
      <c r="B340" s="286"/>
      <c r="C340" s="286"/>
      <c r="D340" s="286"/>
    </row>
    <row r="341" spans="2:4" ht="13.2">
      <c r="B341" s="286"/>
      <c r="C341" s="286"/>
      <c r="D341" s="286"/>
    </row>
    <row r="342" spans="2:4" ht="13.2">
      <c r="B342" s="286"/>
      <c r="C342" s="286"/>
      <c r="D342" s="286"/>
    </row>
    <row r="343" spans="2:4" ht="13.2">
      <c r="B343" s="286"/>
      <c r="C343" s="286"/>
      <c r="D343" s="286"/>
    </row>
    <row r="344" spans="2:4" ht="13.2">
      <c r="B344" s="286"/>
      <c r="C344" s="286"/>
      <c r="D344" s="286"/>
    </row>
    <row r="345" spans="2:4" ht="13.2">
      <c r="B345" s="286"/>
      <c r="C345" s="286"/>
      <c r="D345" s="286"/>
    </row>
    <row r="346" spans="2:4" ht="13.2">
      <c r="B346" s="286"/>
      <c r="C346" s="286"/>
      <c r="D346" s="286"/>
    </row>
    <row r="347" spans="2:4" ht="13.2">
      <c r="B347" s="286"/>
      <c r="C347" s="286"/>
      <c r="D347" s="286"/>
    </row>
    <row r="348" spans="2:4" ht="13.2">
      <c r="B348" s="286"/>
      <c r="C348" s="286"/>
      <c r="D348" s="286"/>
    </row>
    <row r="349" spans="2:4" ht="13.2">
      <c r="B349" s="286"/>
      <c r="C349" s="286"/>
      <c r="D349" s="286"/>
    </row>
    <row r="350" spans="2:4" ht="13.2">
      <c r="B350" s="286"/>
      <c r="C350" s="286"/>
      <c r="D350" s="286"/>
    </row>
    <row r="351" spans="2:4" ht="13.2">
      <c r="B351" s="286"/>
      <c r="C351" s="286"/>
      <c r="D351" s="286"/>
    </row>
    <row r="352" spans="2:4" ht="13.2">
      <c r="B352" s="286"/>
      <c r="C352" s="286"/>
      <c r="D352" s="286"/>
    </row>
    <row r="353" spans="2:4" ht="13.2">
      <c r="B353" s="286"/>
      <c r="C353" s="286"/>
      <c r="D353" s="286"/>
    </row>
    <row r="354" spans="2:4" ht="13.2">
      <c r="B354" s="286"/>
      <c r="C354" s="286"/>
      <c r="D354" s="286"/>
    </row>
    <row r="355" spans="2:4" ht="13.2">
      <c r="B355" s="286"/>
      <c r="C355" s="286"/>
      <c r="D355" s="286"/>
    </row>
    <row r="356" spans="2:4" ht="13.2">
      <c r="B356" s="286"/>
      <c r="C356" s="286"/>
      <c r="D356" s="286"/>
    </row>
    <row r="357" spans="2:4" ht="13.2">
      <c r="B357" s="286"/>
      <c r="C357" s="286"/>
      <c r="D357" s="286"/>
    </row>
    <row r="358" spans="2:4" ht="13.2">
      <c r="B358" s="286"/>
      <c r="C358" s="286"/>
      <c r="D358" s="286"/>
    </row>
    <row r="359" spans="2:4" ht="13.2">
      <c r="B359" s="286"/>
      <c r="C359" s="286"/>
      <c r="D359" s="286"/>
    </row>
    <row r="360" spans="2:4" ht="13.2">
      <c r="B360" s="286"/>
      <c r="C360" s="286"/>
      <c r="D360" s="286"/>
    </row>
    <row r="361" spans="2:4" ht="13.2">
      <c r="B361" s="286"/>
      <c r="C361" s="286"/>
      <c r="D361" s="286"/>
    </row>
    <row r="362" spans="2:4" ht="13.2">
      <c r="B362" s="286"/>
      <c r="C362" s="286"/>
      <c r="D362" s="286"/>
    </row>
    <row r="363" spans="2:4" ht="13.2">
      <c r="B363" s="286"/>
      <c r="C363" s="286"/>
      <c r="D363" s="286"/>
    </row>
    <row r="364" spans="2:4" ht="13.2">
      <c r="B364" s="286"/>
      <c r="C364" s="286"/>
      <c r="D364" s="286"/>
    </row>
    <row r="365" spans="2:4" ht="13.2">
      <c r="B365" s="286"/>
      <c r="C365" s="286"/>
      <c r="D365" s="286"/>
    </row>
    <row r="366" spans="2:4" ht="13.2">
      <c r="B366" s="286"/>
      <c r="C366" s="286"/>
      <c r="D366" s="286"/>
    </row>
    <row r="367" spans="2:4" ht="13.2">
      <c r="B367" s="286"/>
      <c r="C367" s="286"/>
      <c r="D367" s="286"/>
    </row>
    <row r="368" spans="2:4" ht="13.2">
      <c r="B368" s="286"/>
      <c r="C368" s="286"/>
      <c r="D368" s="286"/>
    </row>
    <row r="369" spans="2:4" ht="13.2">
      <c r="B369" s="286"/>
      <c r="C369" s="286"/>
      <c r="D369" s="286"/>
    </row>
    <row r="370" spans="2:4" ht="13.2">
      <c r="B370" s="286"/>
      <c r="C370" s="286"/>
      <c r="D370" s="286"/>
    </row>
    <row r="371" spans="2:4" ht="13.2">
      <c r="B371" s="286"/>
      <c r="C371" s="286"/>
      <c r="D371" s="286"/>
    </row>
    <row r="372" spans="2:4" ht="13.2">
      <c r="B372" s="286"/>
      <c r="C372" s="286"/>
      <c r="D372" s="286"/>
    </row>
    <row r="373" spans="2:4" ht="13.2">
      <c r="B373" s="286"/>
      <c r="C373" s="286"/>
      <c r="D373" s="286"/>
    </row>
    <row r="374" spans="2:4" ht="13.2">
      <c r="B374" s="286"/>
      <c r="C374" s="286"/>
      <c r="D374" s="286"/>
    </row>
    <row r="375" spans="2:4" ht="13.2">
      <c r="B375" s="286"/>
      <c r="C375" s="286"/>
      <c r="D375" s="286"/>
    </row>
    <row r="376" spans="2:4" ht="13.2">
      <c r="B376" s="286"/>
      <c r="C376" s="286"/>
      <c r="D376" s="286"/>
    </row>
    <row r="377" spans="2:4" ht="13.2">
      <c r="B377" s="286"/>
      <c r="C377" s="286"/>
      <c r="D377" s="286"/>
    </row>
    <row r="378" spans="2:4" ht="13.2">
      <c r="B378" s="286"/>
      <c r="C378" s="286"/>
      <c r="D378" s="286"/>
    </row>
    <row r="379" spans="2:4" ht="13.2">
      <c r="B379" s="286"/>
      <c r="C379" s="286"/>
      <c r="D379" s="286"/>
    </row>
    <row r="380" spans="2:4" ht="13.2">
      <c r="B380" s="286"/>
      <c r="C380" s="286"/>
      <c r="D380" s="286"/>
    </row>
    <row r="381" spans="2:4" ht="13.2">
      <c r="B381" s="286"/>
      <c r="C381" s="286"/>
      <c r="D381" s="286"/>
    </row>
    <row r="382" spans="2:4" ht="13.2">
      <c r="B382" s="286"/>
      <c r="C382" s="286"/>
      <c r="D382" s="286"/>
    </row>
    <row r="383" spans="2:4" ht="13.2">
      <c r="B383" s="286"/>
      <c r="C383" s="286"/>
      <c r="D383" s="286"/>
    </row>
    <row r="384" spans="2:4" ht="13.2">
      <c r="B384" s="286"/>
      <c r="C384" s="286"/>
      <c r="D384" s="286"/>
    </row>
    <row r="385" spans="2:4" ht="13.2">
      <c r="B385" s="286"/>
      <c r="C385" s="286"/>
      <c r="D385" s="286"/>
    </row>
    <row r="386" spans="2:4" ht="13.2">
      <c r="B386" s="286"/>
      <c r="C386" s="286"/>
      <c r="D386" s="286"/>
    </row>
    <row r="387" spans="2:4" ht="13.2">
      <c r="B387" s="286"/>
      <c r="C387" s="286"/>
      <c r="D387" s="286"/>
    </row>
    <row r="388" spans="2:4" ht="13.2">
      <c r="B388" s="286"/>
      <c r="C388" s="286"/>
      <c r="D388" s="286"/>
    </row>
    <row r="389" spans="2:4" ht="13.2">
      <c r="B389" s="286"/>
      <c r="C389" s="286"/>
      <c r="D389" s="286"/>
    </row>
    <row r="390" spans="2:4" ht="13.2">
      <c r="B390" s="286"/>
      <c r="C390" s="286"/>
      <c r="D390" s="286"/>
    </row>
    <row r="391" spans="2:4" ht="13.2">
      <c r="B391" s="286"/>
      <c r="C391" s="286"/>
      <c r="D391" s="286"/>
    </row>
    <row r="392" spans="2:4" ht="13.2">
      <c r="B392" s="286"/>
      <c r="C392" s="286"/>
      <c r="D392" s="286"/>
    </row>
    <row r="393" spans="2:4" ht="13.2">
      <c r="B393" s="286"/>
      <c r="C393" s="286"/>
      <c r="D393" s="286"/>
    </row>
    <row r="394" spans="2:4" ht="13.2">
      <c r="B394" s="286"/>
      <c r="C394" s="286"/>
      <c r="D394" s="286"/>
    </row>
    <row r="395" spans="2:4" ht="13.2">
      <c r="B395" s="286"/>
      <c r="C395" s="286"/>
      <c r="D395" s="286"/>
    </row>
    <row r="396" spans="2:4" ht="13.2">
      <c r="B396" s="286"/>
      <c r="C396" s="286"/>
      <c r="D396" s="286"/>
    </row>
    <row r="397" spans="2:4" ht="13.2">
      <c r="B397" s="286"/>
      <c r="C397" s="286"/>
      <c r="D397" s="286"/>
    </row>
    <row r="398" spans="2:4" ht="13.2">
      <c r="B398" s="286"/>
      <c r="C398" s="286"/>
      <c r="D398" s="286"/>
    </row>
    <row r="399" spans="2:4" ht="13.2">
      <c r="B399" s="286"/>
      <c r="C399" s="286"/>
      <c r="D399" s="286"/>
    </row>
    <row r="400" spans="2:4" ht="13.2">
      <c r="B400" s="286"/>
      <c r="C400" s="286"/>
      <c r="D400" s="286"/>
    </row>
    <row r="401" spans="2:4" ht="13.2">
      <c r="B401" s="286"/>
      <c r="C401" s="286"/>
      <c r="D401" s="286"/>
    </row>
    <row r="402" spans="2:4" ht="13.2">
      <c r="B402" s="286"/>
      <c r="C402" s="286"/>
      <c r="D402" s="286"/>
    </row>
    <row r="403" spans="2:4" ht="13.2">
      <c r="B403" s="286"/>
      <c r="C403" s="286"/>
      <c r="D403" s="286"/>
    </row>
    <row r="404" spans="2:4" ht="13.2">
      <c r="B404" s="286"/>
      <c r="C404" s="286"/>
      <c r="D404" s="286"/>
    </row>
    <row r="405" spans="2:4" ht="13.2">
      <c r="B405" s="286"/>
      <c r="C405" s="286"/>
      <c r="D405" s="286"/>
    </row>
    <row r="406" spans="2:4" ht="13.2">
      <c r="B406" s="286"/>
      <c r="C406" s="286"/>
      <c r="D406" s="286"/>
    </row>
    <row r="407" spans="2:4" ht="13.2">
      <c r="B407" s="286"/>
      <c r="C407" s="286"/>
      <c r="D407" s="286"/>
    </row>
    <row r="408" spans="2:4" ht="13.2">
      <c r="B408" s="286"/>
      <c r="C408" s="286"/>
      <c r="D408" s="286"/>
    </row>
    <row r="409" spans="2:4" ht="13.2">
      <c r="B409" s="286"/>
      <c r="C409" s="286"/>
      <c r="D409" s="286"/>
    </row>
    <row r="410" spans="2:4" ht="13.2">
      <c r="B410" s="286"/>
      <c r="C410" s="286"/>
      <c r="D410" s="286"/>
    </row>
    <row r="411" spans="2:4" ht="13.2">
      <c r="B411" s="286"/>
      <c r="C411" s="286"/>
      <c r="D411" s="286"/>
    </row>
    <row r="412" spans="2:4" ht="13.2">
      <c r="B412" s="286"/>
      <c r="C412" s="286"/>
      <c r="D412" s="286"/>
    </row>
    <row r="413" spans="2:4" ht="13.2">
      <c r="B413" s="286"/>
      <c r="C413" s="286"/>
      <c r="D413" s="286"/>
    </row>
    <row r="414" spans="2:4" ht="13.2">
      <c r="B414" s="286"/>
      <c r="C414" s="286"/>
      <c r="D414" s="286"/>
    </row>
    <row r="415" spans="2:4" ht="13.2">
      <c r="B415" s="286"/>
      <c r="C415" s="286"/>
      <c r="D415" s="286"/>
    </row>
    <row r="416" spans="2:4" ht="13.2">
      <c r="B416" s="286"/>
      <c r="C416" s="286"/>
      <c r="D416" s="286"/>
    </row>
    <row r="417" spans="2:4" ht="13.2">
      <c r="B417" s="286"/>
      <c r="C417" s="286"/>
      <c r="D417" s="286"/>
    </row>
    <row r="418" spans="2:4" ht="13.2">
      <c r="B418" s="286"/>
      <c r="C418" s="286"/>
      <c r="D418" s="286"/>
    </row>
    <row r="419" spans="2:4" ht="13.2">
      <c r="B419" s="286"/>
      <c r="C419" s="286"/>
      <c r="D419" s="286"/>
    </row>
    <row r="420" spans="2:4" ht="13.2">
      <c r="B420" s="286"/>
      <c r="C420" s="286"/>
      <c r="D420" s="286"/>
    </row>
    <row r="421" spans="2:4" ht="13.2">
      <c r="B421" s="286"/>
      <c r="C421" s="286"/>
      <c r="D421" s="286"/>
    </row>
    <row r="422" spans="2:4" ht="13.2">
      <c r="B422" s="286"/>
      <c r="C422" s="286"/>
      <c r="D422" s="286"/>
    </row>
    <row r="423" spans="2:4" ht="13.2">
      <c r="B423" s="286"/>
      <c r="C423" s="286"/>
      <c r="D423" s="286"/>
    </row>
    <row r="424" spans="2:4" ht="13.2">
      <c r="B424" s="286"/>
      <c r="C424" s="286"/>
      <c r="D424" s="286"/>
    </row>
    <row r="425" spans="2:4" ht="13.2">
      <c r="B425" s="286"/>
      <c r="C425" s="286"/>
      <c r="D425" s="286"/>
    </row>
    <row r="426" spans="2:4" ht="13.2">
      <c r="B426" s="286"/>
      <c r="C426" s="286"/>
      <c r="D426" s="286"/>
    </row>
    <row r="427" spans="2:4" ht="13.2">
      <c r="B427" s="286"/>
      <c r="C427" s="286"/>
      <c r="D427" s="286"/>
    </row>
    <row r="428" spans="2:4" ht="13.2">
      <c r="B428" s="286"/>
      <c r="C428" s="286"/>
      <c r="D428" s="286"/>
    </row>
    <row r="429" spans="2:4" ht="13.2">
      <c r="B429" s="286"/>
      <c r="C429" s="286"/>
      <c r="D429" s="286"/>
    </row>
    <row r="430" spans="2:4" ht="13.2">
      <c r="B430" s="286"/>
      <c r="C430" s="286"/>
      <c r="D430" s="286"/>
    </row>
    <row r="431" spans="2:4" ht="13.2">
      <c r="B431" s="286"/>
      <c r="C431" s="286"/>
      <c r="D431" s="286"/>
    </row>
    <row r="432" spans="2:4" ht="13.2">
      <c r="B432" s="286"/>
      <c r="C432" s="286"/>
      <c r="D432" s="286"/>
    </row>
    <row r="433" spans="2:4" ht="13.2">
      <c r="B433" s="286"/>
      <c r="C433" s="286"/>
      <c r="D433" s="286"/>
    </row>
    <row r="434" spans="2:4" ht="13.2">
      <c r="B434" s="286"/>
      <c r="C434" s="286"/>
      <c r="D434" s="286"/>
    </row>
    <row r="435" spans="2:4" ht="13.2">
      <c r="B435" s="286"/>
      <c r="C435" s="286"/>
      <c r="D435" s="286"/>
    </row>
    <row r="436" spans="2:4" ht="13.2">
      <c r="B436" s="286"/>
      <c r="C436" s="286"/>
      <c r="D436" s="286"/>
    </row>
    <row r="437" spans="2:4" ht="13.2">
      <c r="B437" s="286"/>
      <c r="C437" s="286"/>
      <c r="D437" s="286"/>
    </row>
    <row r="438" spans="2:4" ht="13.2">
      <c r="B438" s="286"/>
      <c r="C438" s="286"/>
      <c r="D438" s="286"/>
    </row>
    <row r="439" spans="2:4" ht="13.2">
      <c r="B439" s="286"/>
      <c r="C439" s="286"/>
      <c r="D439" s="286"/>
    </row>
    <row r="440" spans="2:4" ht="13.2">
      <c r="B440" s="286"/>
      <c r="C440" s="286"/>
      <c r="D440" s="286"/>
    </row>
    <row r="441" spans="2:4" ht="13.2">
      <c r="B441" s="286"/>
      <c r="C441" s="286"/>
      <c r="D441" s="286"/>
    </row>
    <row r="442" spans="2:4" ht="13.2">
      <c r="B442" s="286"/>
      <c r="C442" s="286"/>
      <c r="D442" s="286"/>
    </row>
    <row r="443" spans="2:4" ht="13.2">
      <c r="B443" s="286"/>
      <c r="C443" s="286"/>
      <c r="D443" s="286"/>
    </row>
    <row r="444" spans="2:4" ht="13.2">
      <c r="B444" s="286"/>
      <c r="C444" s="286"/>
      <c r="D444" s="286"/>
    </row>
    <row r="445" spans="2:4" ht="13.2">
      <c r="B445" s="286"/>
      <c r="C445" s="286"/>
      <c r="D445" s="286"/>
    </row>
    <row r="446" spans="2:4" ht="13.2">
      <c r="B446" s="286"/>
      <c r="C446" s="286"/>
      <c r="D446" s="286"/>
    </row>
    <row r="447" spans="2:4" ht="13.2">
      <c r="B447" s="286"/>
      <c r="C447" s="286"/>
      <c r="D447" s="286"/>
    </row>
    <row r="448" spans="2:4" ht="13.2">
      <c r="B448" s="286"/>
      <c r="C448" s="286"/>
      <c r="D448" s="286"/>
    </row>
    <row r="449" spans="2:4" ht="13.2">
      <c r="B449" s="286"/>
      <c r="C449" s="286"/>
      <c r="D449" s="286"/>
    </row>
    <row r="450" spans="2:4" ht="13.2">
      <c r="B450" s="286"/>
      <c r="C450" s="286"/>
      <c r="D450" s="286"/>
    </row>
    <row r="451" spans="2:4" ht="13.2">
      <c r="B451" s="286"/>
      <c r="C451" s="286"/>
      <c r="D451" s="286"/>
    </row>
    <row r="452" spans="2:4" ht="13.2">
      <c r="B452" s="286"/>
      <c r="C452" s="286"/>
      <c r="D452" s="286"/>
    </row>
    <row r="453" spans="2:4" ht="13.2">
      <c r="B453" s="286"/>
      <c r="C453" s="286"/>
      <c r="D453" s="286"/>
    </row>
    <row r="454" spans="2:4" ht="13.2">
      <c r="B454" s="286"/>
      <c r="C454" s="286"/>
      <c r="D454" s="286"/>
    </row>
    <row r="455" spans="2:4" ht="13.2">
      <c r="B455" s="286"/>
      <c r="C455" s="286"/>
      <c r="D455" s="286"/>
    </row>
    <row r="456" spans="2:4" ht="13.2">
      <c r="B456" s="286"/>
      <c r="C456" s="286"/>
      <c r="D456" s="286"/>
    </row>
    <row r="457" spans="2:4" ht="13.2">
      <c r="B457" s="286"/>
      <c r="C457" s="286"/>
      <c r="D457" s="286"/>
    </row>
    <row r="458" spans="2:4" ht="13.2">
      <c r="B458" s="286"/>
      <c r="C458" s="286"/>
      <c r="D458" s="286"/>
    </row>
    <row r="459" spans="2:4" ht="13.2">
      <c r="B459" s="286"/>
      <c r="C459" s="286"/>
      <c r="D459" s="286"/>
    </row>
    <row r="460" spans="2:4" ht="13.2">
      <c r="B460" s="286"/>
      <c r="C460" s="286"/>
      <c r="D460" s="286"/>
    </row>
    <row r="461" spans="2:4" ht="13.2">
      <c r="B461" s="286"/>
      <c r="C461" s="286"/>
      <c r="D461" s="286"/>
    </row>
    <row r="462" spans="2:4" ht="13.2">
      <c r="B462" s="286"/>
      <c r="C462" s="286"/>
      <c r="D462" s="286"/>
    </row>
    <row r="463" spans="2:4" ht="13.2">
      <c r="B463" s="286"/>
      <c r="C463" s="286"/>
      <c r="D463" s="286"/>
    </row>
    <row r="464" spans="2:4" ht="13.2">
      <c r="B464" s="286"/>
      <c r="C464" s="286"/>
      <c r="D464" s="286"/>
    </row>
    <row r="465" spans="2:4" ht="13.2">
      <c r="B465" s="286"/>
      <c r="C465" s="286"/>
      <c r="D465" s="286"/>
    </row>
    <row r="466" spans="2:4" ht="13.2">
      <c r="B466" s="286"/>
      <c r="C466" s="286"/>
      <c r="D466" s="286"/>
    </row>
    <row r="467" spans="2:4" ht="13.2">
      <c r="B467" s="286"/>
      <c r="C467" s="286"/>
      <c r="D467" s="286"/>
    </row>
    <row r="468" spans="2:4" ht="13.2">
      <c r="B468" s="286"/>
      <c r="C468" s="286"/>
      <c r="D468" s="286"/>
    </row>
    <row r="469" spans="2:4" ht="13.2">
      <c r="B469" s="286"/>
      <c r="C469" s="286"/>
      <c r="D469" s="286"/>
    </row>
    <row r="470" spans="2:4" ht="13.2">
      <c r="B470" s="286"/>
      <c r="C470" s="286"/>
      <c r="D470" s="286"/>
    </row>
    <row r="471" spans="2:4" ht="13.2">
      <c r="B471" s="286"/>
      <c r="C471" s="286"/>
      <c r="D471" s="286"/>
    </row>
    <row r="472" spans="2:4" ht="13.2">
      <c r="B472" s="286"/>
      <c r="C472" s="286"/>
      <c r="D472" s="286"/>
    </row>
    <row r="473" spans="2:4" ht="13.2">
      <c r="B473" s="286"/>
      <c r="C473" s="286"/>
      <c r="D473" s="286"/>
    </row>
    <row r="474" spans="2:4" ht="13.2">
      <c r="B474" s="286"/>
      <c r="C474" s="286"/>
      <c r="D474" s="286"/>
    </row>
    <row r="475" spans="2:4" ht="13.2">
      <c r="B475" s="286"/>
      <c r="C475" s="286"/>
      <c r="D475" s="286"/>
    </row>
    <row r="476" spans="2:4" ht="13.2">
      <c r="B476" s="286"/>
      <c r="C476" s="286"/>
      <c r="D476" s="286"/>
    </row>
    <row r="477" spans="2:4" ht="13.2">
      <c r="B477" s="286"/>
      <c r="C477" s="286"/>
      <c r="D477" s="286"/>
    </row>
    <row r="478" spans="2:4" ht="13.2">
      <c r="B478" s="286"/>
      <c r="C478" s="286"/>
      <c r="D478" s="286"/>
    </row>
    <row r="479" spans="2:4" ht="13.2">
      <c r="B479" s="286"/>
      <c r="C479" s="286"/>
      <c r="D479" s="286"/>
    </row>
    <row r="480" spans="2:4" ht="13.2">
      <c r="B480" s="286"/>
      <c r="C480" s="286"/>
      <c r="D480" s="286"/>
    </row>
    <row r="481" spans="2:4" ht="13.2">
      <c r="B481" s="286"/>
      <c r="C481" s="286"/>
      <c r="D481" s="286"/>
    </row>
    <row r="482" spans="2:4" ht="13.2">
      <c r="B482" s="286"/>
      <c r="C482" s="286"/>
      <c r="D482" s="286"/>
    </row>
    <row r="483" spans="2:4" ht="13.2">
      <c r="B483" s="286"/>
      <c r="C483" s="286"/>
      <c r="D483" s="286"/>
    </row>
    <row r="484" spans="2:4" ht="13.2">
      <c r="B484" s="286"/>
      <c r="C484" s="286"/>
      <c r="D484" s="286"/>
    </row>
    <row r="485" spans="2:4" ht="13.2">
      <c r="B485" s="286"/>
      <c r="C485" s="286"/>
      <c r="D485" s="286"/>
    </row>
    <row r="486" spans="2:4" ht="13.2">
      <c r="B486" s="286"/>
      <c r="C486" s="286"/>
      <c r="D486" s="286"/>
    </row>
    <row r="487" spans="2:4" ht="13.2">
      <c r="B487" s="286"/>
      <c r="C487" s="286"/>
      <c r="D487" s="286"/>
    </row>
    <row r="488" spans="2:4" ht="13.2">
      <c r="B488" s="286"/>
      <c r="C488" s="286"/>
      <c r="D488" s="286"/>
    </row>
    <row r="489" spans="2:4" ht="13.2">
      <c r="B489" s="286"/>
      <c r="C489" s="286"/>
      <c r="D489" s="286"/>
    </row>
    <row r="490" spans="2:4" ht="13.2">
      <c r="B490" s="286"/>
      <c r="C490" s="286"/>
      <c r="D490" s="286"/>
    </row>
    <row r="491" spans="2:4" ht="13.2">
      <c r="B491" s="286"/>
      <c r="C491" s="286"/>
      <c r="D491" s="286"/>
    </row>
    <row r="492" spans="2:4" ht="13.2">
      <c r="B492" s="286"/>
      <c r="C492" s="286"/>
      <c r="D492" s="286"/>
    </row>
    <row r="493" spans="2:4" ht="13.2">
      <c r="B493" s="286"/>
      <c r="C493" s="286"/>
      <c r="D493" s="286"/>
    </row>
    <row r="494" spans="2:4" ht="13.2">
      <c r="B494" s="286"/>
      <c r="C494" s="286"/>
      <c r="D494" s="286"/>
    </row>
    <row r="495" spans="2:4" ht="13.2">
      <c r="B495" s="286"/>
      <c r="C495" s="286"/>
      <c r="D495" s="286"/>
    </row>
    <row r="496" spans="2:4" ht="13.2">
      <c r="B496" s="286"/>
      <c r="C496" s="286"/>
      <c r="D496" s="286"/>
    </row>
    <row r="497" spans="2:4" ht="13.2">
      <c r="B497" s="286"/>
      <c r="C497" s="286"/>
      <c r="D497" s="286"/>
    </row>
    <row r="498" spans="2:4" ht="13.2">
      <c r="B498" s="286"/>
      <c r="C498" s="286"/>
      <c r="D498" s="286"/>
    </row>
    <row r="499" spans="2:4" ht="13.2">
      <c r="B499" s="286"/>
      <c r="C499" s="286"/>
      <c r="D499" s="286"/>
    </row>
    <row r="500" spans="2:4" ht="13.2">
      <c r="B500" s="286"/>
      <c r="C500" s="286"/>
      <c r="D500" s="286"/>
    </row>
    <row r="501" spans="2:4" ht="13.2">
      <c r="B501" s="286"/>
      <c r="C501" s="286"/>
      <c r="D501" s="286"/>
    </row>
    <row r="502" spans="2:4" ht="13.2">
      <c r="B502" s="286"/>
      <c r="C502" s="286"/>
      <c r="D502" s="286"/>
    </row>
    <row r="503" spans="2:4" ht="13.2">
      <c r="B503" s="286"/>
      <c r="C503" s="286"/>
      <c r="D503" s="286"/>
    </row>
    <row r="504" spans="2:4" ht="13.2">
      <c r="B504" s="286"/>
      <c r="C504" s="286"/>
      <c r="D504" s="286"/>
    </row>
    <row r="505" spans="2:4" ht="13.2">
      <c r="B505" s="286"/>
      <c r="C505" s="286"/>
      <c r="D505" s="286"/>
    </row>
    <row r="506" spans="2:4" ht="13.2">
      <c r="B506" s="286"/>
      <c r="C506" s="286"/>
      <c r="D506" s="286"/>
    </row>
    <row r="507" spans="2:4" ht="13.2">
      <c r="B507" s="286"/>
      <c r="C507" s="286"/>
      <c r="D507" s="286"/>
    </row>
    <row r="508" spans="2:4" ht="13.2">
      <c r="B508" s="286"/>
      <c r="C508" s="286"/>
      <c r="D508" s="286"/>
    </row>
    <row r="509" spans="2:4" ht="13.2">
      <c r="B509" s="286"/>
      <c r="C509" s="286"/>
      <c r="D509" s="286"/>
    </row>
    <row r="510" spans="2:4" ht="13.2">
      <c r="B510" s="286"/>
      <c r="C510" s="286"/>
      <c r="D510" s="286"/>
    </row>
    <row r="511" spans="2:4" ht="13.2">
      <c r="B511" s="286"/>
      <c r="C511" s="286"/>
      <c r="D511" s="286"/>
    </row>
    <row r="512" spans="2:4" ht="13.2">
      <c r="B512" s="286"/>
      <c r="C512" s="286"/>
      <c r="D512" s="286"/>
    </row>
    <row r="513" spans="2:4" ht="13.2">
      <c r="B513" s="286"/>
      <c r="C513" s="286"/>
      <c r="D513" s="286"/>
    </row>
    <row r="514" spans="2:4" ht="13.2">
      <c r="B514" s="286"/>
      <c r="C514" s="286"/>
      <c r="D514" s="286"/>
    </row>
    <row r="515" spans="2:4" ht="13.2">
      <c r="B515" s="286"/>
      <c r="C515" s="286"/>
      <c r="D515" s="286"/>
    </row>
    <row r="516" spans="2:4" ht="13.2">
      <c r="B516" s="286"/>
      <c r="C516" s="286"/>
      <c r="D516" s="286"/>
    </row>
    <row r="517" spans="2:4" ht="13.2">
      <c r="B517" s="286"/>
      <c r="C517" s="286"/>
      <c r="D517" s="286"/>
    </row>
    <row r="518" spans="2:4" ht="13.2">
      <c r="B518" s="286"/>
      <c r="C518" s="286"/>
      <c r="D518" s="286"/>
    </row>
    <row r="519" spans="2:4" ht="13.2">
      <c r="B519" s="286"/>
      <c r="C519" s="286"/>
      <c r="D519" s="286"/>
    </row>
    <row r="520" spans="2:4" ht="13.2">
      <c r="B520" s="286"/>
      <c r="C520" s="286"/>
      <c r="D520" s="286"/>
    </row>
    <row r="521" spans="2:4" ht="13.2">
      <c r="B521" s="286"/>
      <c r="C521" s="286"/>
      <c r="D521" s="286"/>
    </row>
    <row r="522" spans="2:4" ht="13.2">
      <c r="B522" s="286"/>
      <c r="C522" s="286"/>
      <c r="D522" s="286"/>
    </row>
    <row r="523" spans="2:4" ht="13.2">
      <c r="B523" s="286"/>
      <c r="C523" s="286"/>
      <c r="D523" s="286"/>
    </row>
    <row r="524" spans="2:4" ht="13.2">
      <c r="B524" s="286"/>
      <c r="C524" s="286"/>
      <c r="D524" s="286"/>
    </row>
    <row r="525" spans="2:4" ht="13.2">
      <c r="B525" s="286"/>
      <c r="C525" s="286"/>
      <c r="D525" s="286"/>
    </row>
    <row r="526" spans="2:4" ht="13.2">
      <c r="B526" s="286"/>
      <c r="C526" s="286"/>
      <c r="D526" s="286"/>
    </row>
    <row r="527" spans="2:4" ht="13.2">
      <c r="B527" s="286"/>
      <c r="C527" s="286"/>
      <c r="D527" s="286"/>
    </row>
    <row r="528" spans="2:4" ht="13.2">
      <c r="B528" s="286"/>
      <c r="C528" s="286"/>
      <c r="D528" s="286"/>
    </row>
    <row r="529" spans="2:4" ht="13.2">
      <c r="B529" s="286"/>
      <c r="C529" s="286"/>
      <c r="D529" s="286"/>
    </row>
    <row r="530" spans="2:4" ht="13.2">
      <c r="B530" s="286"/>
      <c r="C530" s="286"/>
      <c r="D530" s="286"/>
    </row>
    <row r="531" spans="2:4" ht="13.2">
      <c r="B531" s="286"/>
      <c r="C531" s="286"/>
      <c r="D531" s="286"/>
    </row>
    <row r="532" spans="2:4" ht="13.2">
      <c r="B532" s="286"/>
      <c r="C532" s="286"/>
      <c r="D532" s="286"/>
    </row>
    <row r="533" spans="2:4" ht="13.2">
      <c r="B533" s="286"/>
      <c r="C533" s="286"/>
      <c r="D533" s="286"/>
    </row>
    <row r="534" spans="2:4" ht="13.2">
      <c r="B534" s="286"/>
      <c r="C534" s="286"/>
      <c r="D534" s="286"/>
    </row>
    <row r="535" spans="2:4" ht="13.2">
      <c r="B535" s="286"/>
      <c r="C535" s="286"/>
      <c r="D535" s="286"/>
    </row>
    <row r="536" spans="2:4" ht="13.2">
      <c r="B536" s="286"/>
      <c r="C536" s="286"/>
      <c r="D536" s="286"/>
    </row>
    <row r="537" spans="2:4" ht="13.2">
      <c r="B537" s="286"/>
      <c r="C537" s="286"/>
      <c r="D537" s="286"/>
    </row>
    <row r="538" spans="2:4" ht="13.2">
      <c r="B538" s="286"/>
      <c r="C538" s="286"/>
      <c r="D538" s="286"/>
    </row>
    <row r="539" spans="2:4" ht="13.2">
      <c r="B539" s="286"/>
      <c r="C539" s="286"/>
      <c r="D539" s="286"/>
    </row>
    <row r="540" spans="2:4" ht="13.2">
      <c r="B540" s="286"/>
      <c r="C540" s="286"/>
      <c r="D540" s="286"/>
    </row>
    <row r="541" spans="2:4" ht="13.2">
      <c r="B541" s="286"/>
      <c r="C541" s="286"/>
      <c r="D541" s="286"/>
    </row>
    <row r="542" spans="2:4" ht="13.2">
      <c r="B542" s="286"/>
      <c r="C542" s="286"/>
      <c r="D542" s="286"/>
    </row>
    <row r="543" spans="2:4" ht="13.2">
      <c r="B543" s="286"/>
      <c r="C543" s="286"/>
      <c r="D543" s="286"/>
    </row>
    <row r="544" spans="2:4" ht="13.2">
      <c r="B544" s="286"/>
      <c r="C544" s="286"/>
      <c r="D544" s="286"/>
    </row>
    <row r="545" spans="2:4" ht="13.2">
      <c r="B545" s="286"/>
      <c r="C545" s="286"/>
      <c r="D545" s="286"/>
    </row>
    <row r="546" spans="2:4" ht="13.2">
      <c r="B546" s="286"/>
      <c r="C546" s="286"/>
      <c r="D546" s="286"/>
    </row>
    <row r="547" spans="2:4" ht="13.2">
      <c r="B547" s="286"/>
      <c r="C547" s="286"/>
      <c r="D547" s="286"/>
    </row>
    <row r="548" spans="2:4" ht="13.2">
      <c r="B548" s="286"/>
      <c r="C548" s="286"/>
      <c r="D548" s="286"/>
    </row>
    <row r="549" spans="2:4" ht="13.2">
      <c r="B549" s="286"/>
      <c r="C549" s="286"/>
      <c r="D549" s="286"/>
    </row>
    <row r="550" spans="2:4" ht="13.2">
      <c r="B550" s="286"/>
      <c r="C550" s="286"/>
      <c r="D550" s="286"/>
    </row>
    <row r="551" spans="2:4" ht="13.2">
      <c r="B551" s="286"/>
      <c r="C551" s="286"/>
      <c r="D551" s="286"/>
    </row>
    <row r="552" spans="2:4" ht="13.2">
      <c r="B552" s="286"/>
      <c r="C552" s="286"/>
      <c r="D552" s="286"/>
    </row>
    <row r="553" spans="2:4" ht="13.2">
      <c r="B553" s="286"/>
      <c r="C553" s="286"/>
      <c r="D553" s="286"/>
    </row>
    <row r="554" spans="2:4" ht="13.2">
      <c r="B554" s="286"/>
      <c r="C554" s="286"/>
      <c r="D554" s="286"/>
    </row>
    <row r="555" spans="2:4" ht="13.2">
      <c r="B555" s="286"/>
      <c r="C555" s="286"/>
      <c r="D555" s="286"/>
    </row>
    <row r="556" spans="2:4" ht="13.2">
      <c r="B556" s="286"/>
      <c r="C556" s="286"/>
      <c r="D556" s="286"/>
    </row>
    <row r="557" spans="2:4" ht="13.2">
      <c r="B557" s="286"/>
      <c r="C557" s="286"/>
      <c r="D557" s="286"/>
    </row>
    <row r="558" spans="2:4" ht="13.2">
      <c r="B558" s="286"/>
      <c r="C558" s="286"/>
      <c r="D558" s="286"/>
    </row>
    <row r="559" spans="2:4" ht="13.2">
      <c r="B559" s="286"/>
      <c r="C559" s="286"/>
      <c r="D559" s="286"/>
    </row>
    <row r="560" spans="2:4" ht="13.2">
      <c r="B560" s="286"/>
      <c r="C560" s="286"/>
      <c r="D560" s="286"/>
    </row>
    <row r="561" spans="2:4" ht="13.2">
      <c r="B561" s="286"/>
      <c r="C561" s="286"/>
      <c r="D561" s="286"/>
    </row>
    <row r="562" spans="2:4" ht="13.2">
      <c r="B562" s="286"/>
      <c r="C562" s="286"/>
      <c r="D562" s="286"/>
    </row>
    <row r="563" spans="2:4" ht="13.2">
      <c r="B563" s="286"/>
      <c r="C563" s="286"/>
      <c r="D563" s="286"/>
    </row>
    <row r="564" spans="2:4" ht="13.2">
      <c r="B564" s="286"/>
      <c r="C564" s="286"/>
      <c r="D564" s="286"/>
    </row>
    <row r="565" spans="2:4" ht="13.2">
      <c r="B565" s="286"/>
      <c r="C565" s="286"/>
      <c r="D565" s="286"/>
    </row>
    <row r="566" spans="2:4" ht="13.2">
      <c r="B566" s="286"/>
      <c r="C566" s="286"/>
      <c r="D566" s="286"/>
    </row>
    <row r="567" spans="2:4" ht="13.2">
      <c r="B567" s="286"/>
      <c r="C567" s="286"/>
      <c r="D567" s="286"/>
    </row>
    <row r="568" spans="2:4" ht="13.2">
      <c r="B568" s="286"/>
      <c r="C568" s="286"/>
      <c r="D568" s="286"/>
    </row>
    <row r="569" spans="2:4" ht="13.2">
      <c r="B569" s="286"/>
      <c r="C569" s="286"/>
      <c r="D569" s="286"/>
    </row>
    <row r="570" spans="2:4" ht="13.2">
      <c r="B570" s="286"/>
      <c r="C570" s="286"/>
      <c r="D570" s="286"/>
    </row>
    <row r="571" spans="2:4" ht="13.2">
      <c r="B571" s="286"/>
      <c r="C571" s="286"/>
      <c r="D571" s="286"/>
    </row>
    <row r="572" spans="2:4" ht="13.2">
      <c r="B572" s="286"/>
      <c r="C572" s="286"/>
      <c r="D572" s="286"/>
    </row>
    <row r="573" spans="2:4" ht="13.2">
      <c r="B573" s="286"/>
      <c r="C573" s="286"/>
      <c r="D573" s="286"/>
    </row>
    <row r="574" spans="2:4" ht="13.2">
      <c r="B574" s="286"/>
      <c r="C574" s="286"/>
      <c r="D574" s="286"/>
    </row>
    <row r="575" spans="2:4" ht="13.2">
      <c r="B575" s="286"/>
      <c r="C575" s="286"/>
      <c r="D575" s="286"/>
    </row>
    <row r="576" spans="2:4" ht="13.2">
      <c r="B576" s="286"/>
      <c r="C576" s="286"/>
      <c r="D576" s="286"/>
    </row>
    <row r="577" spans="2:4" ht="13.2">
      <c r="B577" s="286"/>
      <c r="C577" s="286"/>
      <c r="D577" s="286"/>
    </row>
    <row r="578" spans="2:4" ht="13.2">
      <c r="B578" s="286"/>
      <c r="C578" s="286"/>
      <c r="D578" s="286"/>
    </row>
    <row r="579" spans="2:4" ht="13.2">
      <c r="B579" s="286"/>
      <c r="C579" s="286"/>
      <c r="D579" s="286"/>
    </row>
    <row r="580" spans="2:4" ht="13.2">
      <c r="B580" s="286"/>
      <c r="C580" s="286"/>
      <c r="D580" s="286"/>
    </row>
    <row r="581" spans="2:4" ht="13.2">
      <c r="B581" s="286"/>
      <c r="C581" s="286"/>
      <c r="D581" s="286"/>
    </row>
    <row r="582" spans="2:4" ht="13.2">
      <c r="B582" s="286"/>
      <c r="C582" s="286"/>
      <c r="D582" s="286"/>
    </row>
    <row r="583" spans="2:4" ht="13.2">
      <c r="B583" s="286"/>
      <c r="C583" s="286"/>
      <c r="D583" s="286"/>
    </row>
    <row r="584" spans="2:4" ht="13.2">
      <c r="B584" s="286"/>
      <c r="C584" s="286"/>
      <c r="D584" s="286"/>
    </row>
    <row r="585" spans="2:4" ht="13.2">
      <c r="B585" s="286"/>
      <c r="C585" s="286"/>
      <c r="D585" s="286"/>
    </row>
    <row r="586" spans="2:4" ht="13.2">
      <c r="B586" s="286"/>
      <c r="C586" s="286"/>
      <c r="D586" s="286"/>
    </row>
    <row r="587" spans="2:4" ht="13.2">
      <c r="B587" s="286"/>
      <c r="C587" s="286"/>
      <c r="D587" s="286"/>
    </row>
    <row r="588" spans="2:4" ht="13.2">
      <c r="B588" s="286"/>
      <c r="C588" s="286"/>
      <c r="D588" s="286"/>
    </row>
    <row r="589" spans="2:4" ht="13.2">
      <c r="B589" s="286"/>
      <c r="C589" s="286"/>
      <c r="D589" s="286"/>
    </row>
    <row r="590" spans="2:4" ht="13.2">
      <c r="B590" s="286"/>
      <c r="C590" s="286"/>
      <c r="D590" s="286"/>
    </row>
    <row r="591" spans="2:4" ht="13.2">
      <c r="B591" s="286"/>
      <c r="C591" s="286"/>
      <c r="D591" s="286"/>
    </row>
    <row r="592" spans="2:4" ht="13.2">
      <c r="B592" s="286"/>
      <c r="C592" s="286"/>
      <c r="D592" s="286"/>
    </row>
    <row r="593" spans="2:4" ht="13.2">
      <c r="B593" s="286"/>
      <c r="C593" s="286"/>
      <c r="D593" s="286"/>
    </row>
    <row r="594" spans="2:4" ht="13.2">
      <c r="B594" s="286"/>
      <c r="C594" s="286"/>
      <c r="D594" s="286"/>
    </row>
    <row r="595" spans="2:4" ht="13.2">
      <c r="B595" s="286"/>
      <c r="C595" s="286"/>
      <c r="D595" s="286"/>
    </row>
    <row r="596" spans="2:4" ht="13.2">
      <c r="B596" s="286"/>
      <c r="C596" s="286"/>
      <c r="D596" s="286"/>
    </row>
    <row r="597" spans="2:4" ht="13.2">
      <c r="B597" s="286"/>
      <c r="C597" s="286"/>
      <c r="D597" s="286"/>
    </row>
    <row r="598" spans="2:4" ht="13.2">
      <c r="B598" s="286"/>
      <c r="C598" s="286"/>
      <c r="D598" s="286"/>
    </row>
    <row r="599" spans="2:4" ht="13.2">
      <c r="B599" s="286"/>
      <c r="C599" s="286"/>
      <c r="D599" s="286"/>
    </row>
    <row r="600" spans="2:4" ht="13.2">
      <c r="B600" s="286"/>
      <c r="C600" s="286"/>
      <c r="D600" s="286"/>
    </row>
    <row r="601" spans="2:4" ht="13.2">
      <c r="B601" s="286"/>
      <c r="C601" s="286"/>
      <c r="D601" s="286"/>
    </row>
    <row r="602" spans="2:4" ht="13.2">
      <c r="B602" s="286"/>
      <c r="C602" s="286"/>
      <c r="D602" s="286"/>
    </row>
    <row r="603" spans="2:4" ht="13.2">
      <c r="B603" s="286"/>
      <c r="C603" s="286"/>
      <c r="D603" s="286"/>
    </row>
    <row r="604" spans="2:4" ht="13.2">
      <c r="B604" s="286"/>
      <c r="C604" s="286"/>
      <c r="D604" s="286"/>
    </row>
    <row r="605" spans="2:4" ht="13.2">
      <c r="B605" s="286"/>
      <c r="C605" s="286"/>
      <c r="D605" s="286"/>
    </row>
    <row r="606" spans="2:4" ht="13.2">
      <c r="B606" s="286"/>
      <c r="C606" s="286"/>
      <c r="D606" s="286"/>
    </row>
    <row r="607" spans="2:4" ht="13.2">
      <c r="B607" s="286"/>
      <c r="C607" s="286"/>
      <c r="D607" s="286"/>
    </row>
    <row r="608" spans="2:4" ht="13.2">
      <c r="B608" s="286"/>
      <c r="C608" s="286"/>
      <c r="D608" s="286"/>
    </row>
    <row r="609" spans="2:4" ht="13.2">
      <c r="B609" s="286"/>
      <c r="C609" s="286"/>
      <c r="D609" s="286"/>
    </row>
    <row r="610" spans="2:4" ht="13.2">
      <c r="B610" s="286"/>
      <c r="C610" s="286"/>
      <c r="D610" s="286"/>
    </row>
    <row r="611" spans="2:4" ht="13.2">
      <c r="B611" s="286"/>
      <c r="C611" s="286"/>
      <c r="D611" s="286"/>
    </row>
    <row r="612" spans="2:4" ht="13.2">
      <c r="B612" s="286"/>
      <c r="C612" s="286"/>
      <c r="D612" s="286"/>
    </row>
    <row r="613" spans="2:4" ht="13.2">
      <c r="B613" s="286"/>
      <c r="C613" s="286"/>
      <c r="D613" s="286"/>
    </row>
    <row r="614" spans="2:4" ht="13.2">
      <c r="B614" s="286"/>
      <c r="C614" s="286"/>
      <c r="D614" s="286"/>
    </row>
    <row r="615" spans="2:4" ht="13.2">
      <c r="B615" s="286"/>
      <c r="C615" s="286"/>
      <c r="D615" s="286"/>
    </row>
    <row r="616" spans="2:4" ht="13.2">
      <c r="B616" s="286"/>
      <c r="C616" s="286"/>
      <c r="D616" s="286"/>
    </row>
    <row r="617" spans="2:4" ht="13.2">
      <c r="B617" s="286"/>
      <c r="C617" s="286"/>
      <c r="D617" s="286"/>
    </row>
    <row r="618" spans="2:4" ht="13.2">
      <c r="B618" s="286"/>
      <c r="C618" s="286"/>
      <c r="D618" s="286"/>
    </row>
    <row r="619" spans="2:4" ht="13.2">
      <c r="B619" s="286"/>
      <c r="C619" s="286"/>
      <c r="D619" s="286"/>
    </row>
    <row r="620" spans="2:4" ht="13.2">
      <c r="B620" s="286"/>
      <c r="C620" s="286"/>
      <c r="D620" s="286"/>
    </row>
    <row r="621" spans="2:4" ht="13.2">
      <c r="B621" s="286"/>
      <c r="C621" s="286"/>
      <c r="D621" s="286"/>
    </row>
    <row r="622" spans="2:4" ht="13.2">
      <c r="B622" s="286"/>
      <c r="C622" s="286"/>
      <c r="D622" s="286"/>
    </row>
    <row r="623" spans="2:4" ht="13.2">
      <c r="B623" s="286"/>
      <c r="C623" s="286"/>
      <c r="D623" s="286"/>
    </row>
    <row r="624" spans="2:4" ht="13.2">
      <c r="B624" s="286"/>
      <c r="C624" s="286"/>
      <c r="D624" s="286"/>
    </row>
    <row r="625" spans="2:4" ht="13.2">
      <c r="B625" s="286"/>
      <c r="C625" s="286"/>
      <c r="D625" s="286"/>
    </row>
    <row r="626" spans="2:4" ht="13.2">
      <c r="B626" s="286"/>
      <c r="C626" s="286"/>
      <c r="D626" s="286"/>
    </row>
    <row r="627" spans="2:4" ht="13.2">
      <c r="B627" s="286"/>
      <c r="C627" s="286"/>
      <c r="D627" s="286"/>
    </row>
    <row r="628" spans="2:4" ht="13.2">
      <c r="B628" s="286"/>
      <c r="C628" s="286"/>
      <c r="D628" s="286"/>
    </row>
    <row r="629" spans="2:4" ht="13.2">
      <c r="B629" s="286"/>
      <c r="C629" s="286"/>
      <c r="D629" s="286"/>
    </row>
    <row r="630" spans="2:4" ht="13.2">
      <c r="B630" s="286"/>
      <c r="C630" s="286"/>
      <c r="D630" s="286"/>
    </row>
    <row r="631" spans="2:4" ht="13.2">
      <c r="B631" s="286"/>
      <c r="C631" s="286"/>
      <c r="D631" s="286"/>
    </row>
    <row r="632" spans="2:4" ht="13.2">
      <c r="B632" s="286"/>
      <c r="C632" s="286"/>
      <c r="D632" s="286"/>
    </row>
    <row r="633" spans="2:4" ht="13.2">
      <c r="B633" s="286"/>
      <c r="C633" s="286"/>
      <c r="D633" s="286"/>
    </row>
    <row r="634" spans="2:4" ht="13.2">
      <c r="B634" s="286"/>
      <c r="C634" s="286"/>
      <c r="D634" s="286"/>
    </row>
    <row r="635" spans="2:4" ht="13.2">
      <c r="B635" s="286"/>
      <c r="C635" s="286"/>
      <c r="D635" s="286"/>
    </row>
    <row r="636" spans="2:4" ht="13.2">
      <c r="B636" s="286"/>
      <c r="C636" s="286"/>
      <c r="D636" s="286"/>
    </row>
    <row r="637" spans="2:4" ht="13.2">
      <c r="B637" s="286"/>
      <c r="C637" s="286"/>
      <c r="D637" s="286"/>
    </row>
    <row r="638" spans="2:4" ht="13.2">
      <c r="B638" s="286"/>
      <c r="C638" s="286"/>
      <c r="D638" s="286"/>
    </row>
    <row r="639" spans="2:4" ht="13.2">
      <c r="B639" s="286"/>
      <c r="C639" s="286"/>
      <c r="D639" s="286"/>
    </row>
    <row r="640" spans="2:4" ht="13.2">
      <c r="B640" s="286"/>
      <c r="C640" s="286"/>
      <c r="D640" s="286"/>
    </row>
    <row r="641" spans="2:4" ht="13.2">
      <c r="B641" s="286"/>
      <c r="C641" s="286"/>
      <c r="D641" s="286"/>
    </row>
    <row r="642" spans="2:4" ht="13.2">
      <c r="B642" s="286"/>
      <c r="C642" s="286"/>
      <c r="D642" s="286"/>
    </row>
    <row r="643" spans="2:4" ht="13.2">
      <c r="B643" s="286"/>
      <c r="C643" s="286"/>
      <c r="D643" s="286"/>
    </row>
    <row r="644" spans="2:4" ht="13.2">
      <c r="B644" s="286"/>
      <c r="C644" s="286"/>
      <c r="D644" s="286"/>
    </row>
    <row r="645" spans="2:4" ht="13.2">
      <c r="B645" s="286"/>
      <c r="C645" s="286"/>
      <c r="D645" s="286"/>
    </row>
    <row r="646" spans="2:4" ht="13.2">
      <c r="B646" s="286"/>
      <c r="C646" s="286"/>
      <c r="D646" s="286"/>
    </row>
    <row r="647" spans="2:4" ht="13.2">
      <c r="B647" s="286"/>
      <c r="C647" s="286"/>
      <c r="D647" s="286"/>
    </row>
    <row r="648" spans="2:4" ht="13.2">
      <c r="B648" s="286"/>
      <c r="C648" s="286"/>
      <c r="D648" s="286"/>
    </row>
    <row r="649" spans="2:4" ht="13.2">
      <c r="B649" s="286"/>
      <c r="C649" s="286"/>
      <c r="D649" s="286"/>
    </row>
    <row r="650" spans="2:4" ht="13.2">
      <c r="B650" s="286"/>
      <c r="C650" s="286"/>
      <c r="D650" s="286"/>
    </row>
    <row r="651" spans="2:4" ht="13.2">
      <c r="B651" s="286"/>
      <c r="C651" s="286"/>
      <c r="D651" s="286"/>
    </row>
    <row r="652" spans="2:4" ht="13.2">
      <c r="B652" s="286"/>
      <c r="C652" s="286"/>
      <c r="D652" s="286"/>
    </row>
    <row r="653" spans="2:4" ht="13.2">
      <c r="B653" s="286"/>
      <c r="C653" s="286"/>
      <c r="D653" s="286"/>
    </row>
    <row r="654" spans="2:4" ht="13.2">
      <c r="B654" s="286"/>
      <c r="C654" s="286"/>
      <c r="D654" s="286"/>
    </row>
    <row r="655" spans="2:4" ht="13.2">
      <c r="B655" s="286"/>
      <c r="C655" s="286"/>
      <c r="D655" s="286"/>
    </row>
    <row r="656" spans="2:4" ht="13.2">
      <c r="B656" s="286"/>
      <c r="C656" s="286"/>
      <c r="D656" s="286"/>
    </row>
    <row r="657" spans="2:4" ht="13.2">
      <c r="B657" s="286"/>
      <c r="C657" s="286"/>
      <c r="D657" s="286"/>
    </row>
    <row r="658" spans="2:4" ht="13.2">
      <c r="B658" s="286"/>
      <c r="C658" s="286"/>
      <c r="D658" s="286"/>
    </row>
    <row r="659" spans="2:4" ht="13.2">
      <c r="B659" s="286"/>
      <c r="C659" s="286"/>
      <c r="D659" s="286"/>
    </row>
    <row r="660" spans="2:4" ht="13.2">
      <c r="B660" s="286"/>
      <c r="C660" s="286"/>
      <c r="D660" s="286"/>
    </row>
    <row r="661" spans="2:4" ht="13.2">
      <c r="B661" s="286"/>
      <c r="C661" s="286"/>
      <c r="D661" s="286"/>
    </row>
    <row r="662" spans="2:4" ht="13.2">
      <c r="B662" s="286"/>
      <c r="C662" s="286"/>
      <c r="D662" s="286"/>
    </row>
    <row r="663" spans="2:4" ht="13.2">
      <c r="B663" s="286"/>
      <c r="C663" s="286"/>
      <c r="D663" s="286"/>
    </row>
    <row r="664" spans="2:4" ht="13.2">
      <c r="B664" s="286"/>
      <c r="C664" s="286"/>
      <c r="D664" s="286"/>
    </row>
    <row r="665" spans="2:4" ht="13.2">
      <c r="B665" s="286"/>
      <c r="C665" s="286"/>
      <c r="D665" s="286"/>
    </row>
    <row r="666" spans="2:4" ht="13.2">
      <c r="B666" s="286"/>
      <c r="C666" s="286"/>
      <c r="D666" s="286"/>
    </row>
    <row r="667" spans="2:4" ht="13.2">
      <c r="B667" s="286"/>
      <c r="C667" s="286"/>
      <c r="D667" s="286"/>
    </row>
    <row r="668" spans="2:4" ht="13.2">
      <c r="B668" s="286"/>
      <c r="C668" s="286"/>
      <c r="D668" s="286"/>
    </row>
    <row r="669" spans="2:4" ht="13.2">
      <c r="B669" s="286"/>
      <c r="C669" s="286"/>
      <c r="D669" s="286"/>
    </row>
    <row r="670" spans="2:4" ht="13.2">
      <c r="B670" s="286"/>
      <c r="C670" s="286"/>
      <c r="D670" s="286"/>
    </row>
    <row r="671" spans="2:4" ht="13.2">
      <c r="B671" s="286"/>
      <c r="C671" s="286"/>
      <c r="D671" s="286"/>
    </row>
    <row r="672" spans="2:4" ht="13.2">
      <c r="B672" s="286"/>
      <c r="C672" s="286"/>
      <c r="D672" s="286"/>
    </row>
    <row r="673" spans="2:4" ht="13.2">
      <c r="B673" s="286"/>
      <c r="C673" s="286"/>
      <c r="D673" s="286"/>
    </row>
    <row r="674" spans="2:4" ht="13.2">
      <c r="B674" s="286"/>
      <c r="C674" s="286"/>
      <c r="D674" s="286"/>
    </row>
    <row r="675" spans="2:4" ht="13.2">
      <c r="B675" s="286"/>
      <c r="C675" s="286"/>
      <c r="D675" s="286"/>
    </row>
    <row r="676" spans="2:4" ht="13.2">
      <c r="B676" s="286"/>
      <c r="C676" s="286"/>
      <c r="D676" s="286"/>
    </row>
    <row r="677" spans="2:4" ht="13.2">
      <c r="B677" s="286"/>
      <c r="C677" s="286"/>
      <c r="D677" s="286"/>
    </row>
    <row r="678" spans="2:4" ht="13.2">
      <c r="B678" s="286"/>
      <c r="C678" s="286"/>
      <c r="D678" s="286"/>
    </row>
    <row r="679" spans="2:4" ht="13.2">
      <c r="B679" s="286"/>
      <c r="C679" s="286"/>
      <c r="D679" s="286"/>
    </row>
    <row r="680" spans="2:4" ht="13.2">
      <c r="B680" s="286"/>
      <c r="C680" s="286"/>
      <c r="D680" s="286"/>
    </row>
    <row r="681" spans="2:4" ht="13.2">
      <c r="B681" s="286"/>
      <c r="C681" s="286"/>
      <c r="D681" s="286"/>
    </row>
    <row r="682" spans="2:4" ht="13.2">
      <c r="B682" s="286"/>
      <c r="C682" s="286"/>
      <c r="D682" s="286"/>
    </row>
    <row r="683" spans="2:4" ht="13.2">
      <c r="B683" s="286"/>
      <c r="C683" s="286"/>
      <c r="D683" s="286"/>
    </row>
    <row r="684" spans="2:4" ht="13.2">
      <c r="B684" s="286"/>
      <c r="C684" s="286"/>
      <c r="D684" s="286"/>
    </row>
    <row r="685" spans="2:4" ht="13.2">
      <c r="B685" s="286"/>
      <c r="C685" s="286"/>
      <c r="D685" s="286"/>
    </row>
    <row r="686" spans="2:4" ht="13.2">
      <c r="B686" s="286"/>
      <c r="C686" s="286"/>
      <c r="D686" s="286"/>
    </row>
    <row r="687" spans="2:4" ht="13.2">
      <c r="B687" s="286"/>
      <c r="C687" s="286"/>
      <c r="D687" s="286"/>
    </row>
    <row r="688" spans="2:4" ht="13.2">
      <c r="B688" s="286"/>
      <c r="C688" s="286"/>
      <c r="D688" s="286"/>
    </row>
    <row r="689" spans="2:4" ht="13.2">
      <c r="B689" s="286"/>
      <c r="C689" s="286"/>
      <c r="D689" s="286"/>
    </row>
    <row r="690" spans="2:4" ht="13.2">
      <c r="B690" s="286"/>
      <c r="C690" s="286"/>
      <c r="D690" s="286"/>
    </row>
    <row r="691" spans="2:4" ht="13.2">
      <c r="B691" s="286"/>
      <c r="C691" s="286"/>
      <c r="D691" s="286"/>
    </row>
    <row r="692" spans="2:4" ht="13.2">
      <c r="B692" s="286"/>
      <c r="C692" s="286"/>
      <c r="D692" s="286"/>
    </row>
    <row r="693" spans="2:4" ht="13.2">
      <c r="B693" s="286"/>
      <c r="C693" s="286"/>
      <c r="D693" s="286"/>
    </row>
    <row r="694" spans="2:4" ht="13.2">
      <c r="B694" s="286"/>
      <c r="C694" s="286"/>
      <c r="D694" s="286"/>
    </row>
    <row r="695" spans="2:4" ht="13.2">
      <c r="B695" s="286"/>
      <c r="C695" s="286"/>
      <c r="D695" s="286"/>
    </row>
    <row r="696" spans="2:4" ht="13.2">
      <c r="B696" s="286"/>
      <c r="C696" s="286"/>
      <c r="D696" s="286"/>
    </row>
    <row r="697" spans="2:4" ht="13.2">
      <c r="B697" s="286"/>
      <c r="C697" s="286"/>
      <c r="D697" s="286"/>
    </row>
    <row r="698" spans="2:4" ht="13.2">
      <c r="B698" s="286"/>
      <c r="C698" s="286"/>
      <c r="D698" s="286"/>
    </row>
    <row r="699" spans="2:4" ht="13.2">
      <c r="B699" s="286"/>
      <c r="C699" s="286"/>
      <c r="D699" s="286"/>
    </row>
    <row r="700" spans="2:4" ht="13.2">
      <c r="B700" s="286"/>
      <c r="C700" s="286"/>
      <c r="D700" s="286"/>
    </row>
    <row r="701" spans="2:4" ht="13.2">
      <c r="B701" s="286"/>
      <c r="C701" s="286"/>
      <c r="D701" s="286"/>
    </row>
    <row r="702" spans="2:4" ht="13.2">
      <c r="B702" s="286"/>
      <c r="C702" s="286"/>
      <c r="D702" s="286"/>
    </row>
    <row r="703" spans="2:4" ht="13.2">
      <c r="B703" s="286"/>
      <c r="C703" s="286"/>
      <c r="D703" s="286"/>
    </row>
    <row r="704" spans="2:4" ht="13.2">
      <c r="B704" s="286"/>
      <c r="C704" s="286"/>
      <c r="D704" s="286"/>
    </row>
    <row r="705" spans="2:4" ht="13.2">
      <c r="B705" s="286"/>
      <c r="C705" s="286"/>
      <c r="D705" s="286"/>
    </row>
    <row r="706" spans="2:4" ht="13.2">
      <c r="B706" s="286"/>
      <c r="C706" s="286"/>
      <c r="D706" s="286"/>
    </row>
    <row r="707" spans="2:4" ht="13.2">
      <c r="B707" s="286"/>
      <c r="C707" s="286"/>
      <c r="D707" s="286"/>
    </row>
    <row r="708" spans="2:4" ht="13.2">
      <c r="B708" s="286"/>
      <c r="C708" s="286"/>
      <c r="D708" s="286"/>
    </row>
    <row r="709" spans="2:4" ht="13.2">
      <c r="B709" s="286"/>
      <c r="C709" s="286"/>
      <c r="D709" s="286"/>
    </row>
    <row r="710" spans="2:4" ht="13.2">
      <c r="B710" s="286"/>
      <c r="C710" s="286"/>
      <c r="D710" s="286"/>
    </row>
    <row r="711" spans="2:4" ht="13.2">
      <c r="B711" s="286"/>
      <c r="C711" s="286"/>
      <c r="D711" s="286"/>
    </row>
    <row r="712" spans="2:4" ht="13.2">
      <c r="B712" s="286"/>
      <c r="C712" s="286"/>
      <c r="D712" s="286"/>
    </row>
    <row r="713" spans="2:4" ht="13.2">
      <c r="B713" s="286"/>
      <c r="C713" s="286"/>
      <c r="D713" s="286"/>
    </row>
    <row r="714" spans="2:4" ht="13.2">
      <c r="B714" s="286"/>
      <c r="C714" s="286"/>
      <c r="D714" s="286"/>
    </row>
    <row r="715" spans="2:4" ht="13.2">
      <c r="B715" s="286"/>
      <c r="C715" s="286"/>
      <c r="D715" s="286"/>
    </row>
    <row r="716" spans="2:4" ht="13.2">
      <c r="B716" s="286"/>
      <c r="C716" s="286"/>
      <c r="D716" s="286"/>
    </row>
    <row r="717" spans="2:4" ht="13.2">
      <c r="B717" s="286"/>
      <c r="C717" s="286"/>
      <c r="D717" s="286"/>
    </row>
    <row r="718" spans="2:4" ht="13.2">
      <c r="B718" s="286"/>
      <c r="C718" s="286"/>
      <c r="D718" s="286"/>
    </row>
    <row r="719" spans="2:4" ht="13.2">
      <c r="B719" s="286"/>
      <c r="C719" s="286"/>
      <c r="D719" s="286"/>
    </row>
    <row r="720" spans="2:4" ht="13.2">
      <c r="B720" s="286"/>
      <c r="C720" s="286"/>
      <c r="D720" s="286"/>
    </row>
    <row r="721" spans="2:4" ht="13.2">
      <c r="B721" s="286"/>
      <c r="C721" s="286"/>
      <c r="D721" s="286"/>
    </row>
    <row r="722" spans="2:4" ht="13.2">
      <c r="B722" s="286"/>
      <c r="C722" s="286"/>
      <c r="D722" s="286"/>
    </row>
    <row r="723" spans="2:4" ht="13.2">
      <c r="B723" s="286"/>
      <c r="C723" s="286"/>
      <c r="D723" s="286"/>
    </row>
    <row r="724" spans="2:4" ht="13.2">
      <c r="B724" s="286"/>
      <c r="C724" s="286"/>
      <c r="D724" s="286"/>
    </row>
    <row r="725" spans="2:4" ht="13.2">
      <c r="B725" s="286"/>
      <c r="C725" s="286"/>
      <c r="D725" s="286"/>
    </row>
    <row r="726" spans="2:4" ht="13.2">
      <c r="B726" s="286"/>
      <c r="C726" s="286"/>
      <c r="D726" s="286"/>
    </row>
    <row r="727" spans="2:4" ht="13.2">
      <c r="B727" s="286"/>
      <c r="C727" s="286"/>
      <c r="D727" s="286"/>
    </row>
    <row r="728" spans="2:4" ht="13.2">
      <c r="B728" s="286"/>
      <c r="C728" s="286"/>
      <c r="D728" s="286"/>
    </row>
    <row r="729" spans="2:4" ht="13.2">
      <c r="B729" s="286"/>
      <c r="C729" s="286"/>
      <c r="D729" s="286"/>
    </row>
    <row r="730" spans="2:4" ht="13.2">
      <c r="B730" s="286"/>
      <c r="C730" s="286"/>
      <c r="D730" s="286"/>
    </row>
    <row r="731" spans="2:4" ht="13.2">
      <c r="B731" s="286"/>
      <c r="C731" s="286"/>
      <c r="D731" s="286"/>
    </row>
    <row r="732" spans="2:4" ht="13.2">
      <c r="B732" s="286"/>
      <c r="C732" s="286"/>
      <c r="D732" s="286"/>
    </row>
    <row r="733" spans="2:4" ht="13.2">
      <c r="B733" s="286"/>
      <c r="C733" s="286"/>
      <c r="D733" s="286"/>
    </row>
    <row r="734" spans="2:4" ht="13.2">
      <c r="B734" s="286"/>
      <c r="C734" s="286"/>
      <c r="D734" s="286"/>
    </row>
    <row r="735" spans="2:4" ht="13.2">
      <c r="B735" s="286"/>
      <c r="C735" s="286"/>
      <c r="D735" s="286"/>
    </row>
    <row r="736" spans="2:4" ht="13.2">
      <c r="B736" s="286"/>
      <c r="C736" s="286"/>
      <c r="D736" s="286"/>
    </row>
    <row r="737" spans="2:4" ht="13.2">
      <c r="B737" s="286"/>
      <c r="C737" s="286"/>
      <c r="D737" s="286"/>
    </row>
    <row r="738" spans="2:4" ht="13.2">
      <c r="B738" s="286"/>
      <c r="C738" s="286"/>
      <c r="D738" s="286"/>
    </row>
    <row r="739" spans="2:4" ht="13.2">
      <c r="B739" s="286"/>
      <c r="C739" s="286"/>
      <c r="D739" s="286"/>
    </row>
    <row r="740" spans="2:4" ht="13.2">
      <c r="B740" s="286"/>
      <c r="C740" s="286"/>
      <c r="D740" s="286"/>
    </row>
    <row r="741" spans="2:4" ht="13.2">
      <c r="B741" s="286"/>
      <c r="C741" s="286"/>
      <c r="D741" s="286"/>
    </row>
    <row r="742" spans="2:4" ht="13.2">
      <c r="B742" s="286"/>
      <c r="C742" s="286"/>
      <c r="D742" s="286"/>
    </row>
    <row r="743" spans="2:4" ht="13.2">
      <c r="B743" s="286"/>
      <c r="C743" s="286"/>
      <c r="D743" s="286"/>
    </row>
    <row r="744" spans="2:4" ht="13.2">
      <c r="B744" s="286"/>
      <c r="C744" s="286"/>
      <c r="D744" s="286"/>
    </row>
    <row r="745" spans="2:4" ht="13.2">
      <c r="B745" s="286"/>
      <c r="C745" s="286"/>
      <c r="D745" s="286"/>
    </row>
    <row r="746" spans="2:4" ht="13.2">
      <c r="B746" s="286"/>
      <c r="C746" s="286"/>
      <c r="D746" s="286"/>
    </row>
    <row r="747" spans="2:4" ht="13.2">
      <c r="B747" s="286"/>
      <c r="C747" s="286"/>
      <c r="D747" s="286"/>
    </row>
    <row r="748" spans="2:4" ht="13.2">
      <c r="B748" s="286"/>
      <c r="C748" s="286"/>
      <c r="D748" s="286"/>
    </row>
    <row r="749" spans="2:4" ht="13.2">
      <c r="B749" s="286"/>
      <c r="C749" s="286"/>
      <c r="D749" s="286"/>
    </row>
    <row r="750" spans="2:4" ht="13.2">
      <c r="B750" s="286"/>
      <c r="C750" s="286"/>
      <c r="D750" s="286"/>
    </row>
    <row r="751" spans="2:4" ht="13.2">
      <c r="B751" s="286"/>
      <c r="C751" s="286"/>
      <c r="D751" s="286"/>
    </row>
    <row r="752" spans="2:4" ht="13.2">
      <c r="B752" s="286"/>
      <c r="C752" s="286"/>
      <c r="D752" s="286"/>
    </row>
    <row r="753" spans="2:4" ht="13.2">
      <c r="B753" s="286"/>
      <c r="C753" s="286"/>
      <c r="D753" s="286"/>
    </row>
    <row r="754" spans="2:4" ht="13.2">
      <c r="B754" s="286"/>
      <c r="C754" s="286"/>
      <c r="D754" s="286"/>
    </row>
    <row r="755" spans="2:4" ht="13.2">
      <c r="B755" s="286"/>
      <c r="C755" s="286"/>
      <c r="D755" s="286"/>
    </row>
    <row r="756" spans="2:4" ht="13.2">
      <c r="B756" s="286"/>
      <c r="C756" s="286"/>
      <c r="D756" s="286"/>
    </row>
    <row r="757" spans="2:4" ht="13.2">
      <c r="B757" s="286"/>
      <c r="C757" s="286"/>
      <c r="D757" s="286"/>
    </row>
    <row r="758" spans="2:4" ht="13.2">
      <c r="B758" s="286"/>
      <c r="C758" s="286"/>
      <c r="D758" s="286"/>
    </row>
    <row r="759" spans="2:4" ht="13.2">
      <c r="B759" s="286"/>
      <c r="C759" s="286"/>
      <c r="D759" s="286"/>
    </row>
    <row r="760" spans="2:4" ht="13.2">
      <c r="B760" s="286"/>
      <c r="C760" s="286"/>
      <c r="D760" s="286"/>
    </row>
    <row r="761" spans="2:4" ht="13.2">
      <c r="B761" s="286"/>
      <c r="C761" s="286"/>
      <c r="D761" s="286"/>
    </row>
    <row r="762" spans="2:4" ht="13.2">
      <c r="B762" s="286"/>
      <c r="C762" s="286"/>
      <c r="D762" s="286"/>
    </row>
    <row r="763" spans="2:4" ht="13.2">
      <c r="B763" s="286"/>
      <c r="C763" s="286"/>
      <c r="D763" s="286"/>
    </row>
    <row r="764" spans="2:4" ht="13.2">
      <c r="B764" s="286"/>
      <c r="C764" s="286"/>
      <c r="D764" s="286"/>
    </row>
    <row r="765" spans="2:4" ht="13.2">
      <c r="B765" s="286"/>
      <c r="C765" s="286"/>
      <c r="D765" s="286"/>
    </row>
    <row r="766" spans="2:4" ht="13.2">
      <c r="B766" s="286"/>
      <c r="C766" s="286"/>
      <c r="D766" s="286"/>
    </row>
    <row r="767" spans="2:4" ht="13.2">
      <c r="B767" s="286"/>
      <c r="C767" s="286"/>
      <c r="D767" s="286"/>
    </row>
    <row r="768" spans="2:4" ht="13.2">
      <c r="B768" s="286"/>
      <c r="C768" s="286"/>
      <c r="D768" s="286"/>
    </row>
    <row r="769" spans="2:4" ht="13.2">
      <c r="B769" s="286"/>
      <c r="C769" s="286"/>
      <c r="D769" s="286"/>
    </row>
    <row r="770" spans="2:4" ht="13.2">
      <c r="B770" s="286"/>
      <c r="C770" s="286"/>
      <c r="D770" s="286"/>
    </row>
    <row r="771" spans="2:4" ht="13.2">
      <c r="B771" s="286"/>
      <c r="C771" s="286"/>
      <c r="D771" s="286"/>
    </row>
    <row r="772" spans="2:4" ht="13.2">
      <c r="B772" s="286"/>
      <c r="C772" s="286"/>
      <c r="D772" s="286"/>
    </row>
    <row r="773" spans="2:4" ht="13.2">
      <c r="B773" s="286"/>
      <c r="C773" s="286"/>
      <c r="D773" s="286"/>
    </row>
    <row r="774" spans="2:4" ht="13.2">
      <c r="B774" s="286"/>
      <c r="C774" s="286"/>
      <c r="D774" s="286"/>
    </row>
    <row r="775" spans="2:4" ht="13.2">
      <c r="B775" s="286"/>
      <c r="C775" s="286"/>
      <c r="D775" s="286"/>
    </row>
    <row r="776" spans="2:4" ht="13.2">
      <c r="B776" s="286"/>
      <c r="C776" s="286"/>
      <c r="D776" s="286"/>
    </row>
    <row r="777" spans="2:4" ht="13.2">
      <c r="B777" s="286"/>
      <c r="C777" s="286"/>
      <c r="D777" s="286"/>
    </row>
    <row r="778" spans="2:4" ht="13.2">
      <c r="B778" s="286"/>
      <c r="C778" s="286"/>
      <c r="D778" s="286"/>
    </row>
    <row r="779" spans="2:4" ht="13.2">
      <c r="B779" s="286"/>
      <c r="C779" s="286"/>
      <c r="D779" s="286"/>
    </row>
    <row r="780" spans="2:4" ht="13.2">
      <c r="B780" s="286"/>
      <c r="C780" s="286"/>
      <c r="D780" s="286"/>
    </row>
    <row r="781" spans="2:4" ht="13.2">
      <c r="B781" s="286"/>
      <c r="C781" s="286"/>
      <c r="D781" s="286"/>
    </row>
    <row r="782" spans="2:4" ht="13.2">
      <c r="B782" s="286"/>
      <c r="C782" s="286"/>
      <c r="D782" s="286"/>
    </row>
    <row r="783" spans="2:4" ht="13.2">
      <c r="B783" s="286"/>
      <c r="C783" s="286"/>
      <c r="D783" s="286"/>
    </row>
    <row r="784" spans="2:4" ht="13.2">
      <c r="B784" s="286"/>
      <c r="C784" s="286"/>
      <c r="D784" s="286"/>
    </row>
    <row r="785" spans="2:4" ht="13.2">
      <c r="B785" s="286"/>
      <c r="C785" s="286"/>
      <c r="D785" s="286"/>
    </row>
    <row r="786" spans="2:4" ht="13.2">
      <c r="B786" s="286"/>
      <c r="C786" s="286"/>
      <c r="D786" s="286"/>
    </row>
    <row r="787" spans="2:4" ht="13.2">
      <c r="B787" s="286"/>
      <c r="C787" s="286"/>
      <c r="D787" s="286"/>
    </row>
    <row r="788" spans="2:4" ht="13.2">
      <c r="B788" s="286"/>
      <c r="C788" s="286"/>
      <c r="D788" s="286"/>
    </row>
    <row r="789" spans="2:4" ht="13.2">
      <c r="B789" s="286"/>
      <c r="C789" s="286"/>
      <c r="D789" s="286"/>
    </row>
    <row r="790" spans="2:4" ht="13.2">
      <c r="B790" s="286"/>
      <c r="C790" s="286"/>
      <c r="D790" s="286"/>
    </row>
    <row r="791" spans="2:4" ht="13.2">
      <c r="B791" s="286"/>
      <c r="C791" s="286"/>
      <c r="D791" s="286"/>
    </row>
    <row r="792" spans="2:4" ht="13.2">
      <c r="B792" s="286"/>
      <c r="C792" s="286"/>
      <c r="D792" s="286"/>
    </row>
    <row r="793" spans="2:4" ht="13.2">
      <c r="B793" s="286"/>
      <c r="C793" s="286"/>
      <c r="D793" s="286"/>
    </row>
    <row r="794" spans="2:4" ht="13.2">
      <c r="B794" s="286"/>
      <c r="C794" s="286"/>
      <c r="D794" s="286"/>
    </row>
    <row r="795" spans="2:4" ht="13.2">
      <c r="B795" s="286"/>
      <c r="C795" s="286"/>
      <c r="D795" s="286"/>
    </row>
    <row r="796" spans="2:4" ht="13.2">
      <c r="B796" s="286"/>
      <c r="C796" s="286"/>
      <c r="D796" s="286"/>
    </row>
    <row r="797" spans="2:4" ht="13.2">
      <c r="B797" s="286"/>
      <c r="C797" s="286"/>
      <c r="D797" s="286"/>
    </row>
    <row r="798" spans="2:4" ht="13.2">
      <c r="B798" s="286"/>
      <c r="C798" s="286"/>
      <c r="D798" s="286"/>
    </row>
    <row r="799" spans="2:4" ht="13.2">
      <c r="B799" s="286"/>
      <c r="C799" s="286"/>
      <c r="D799" s="286"/>
    </row>
    <row r="800" spans="2:4" ht="13.2">
      <c r="B800" s="286"/>
      <c r="C800" s="286"/>
      <c r="D800" s="286"/>
    </row>
    <row r="801" spans="2:4" ht="13.2">
      <c r="B801" s="286"/>
      <c r="C801" s="286"/>
      <c r="D801" s="286"/>
    </row>
    <row r="802" spans="2:4" ht="13.2">
      <c r="B802" s="286"/>
      <c r="C802" s="286"/>
      <c r="D802" s="286"/>
    </row>
    <row r="803" spans="2:4" ht="13.2">
      <c r="B803" s="286"/>
      <c r="C803" s="286"/>
      <c r="D803" s="286"/>
    </row>
    <row r="804" spans="2:4" ht="13.2">
      <c r="B804" s="286"/>
      <c r="C804" s="286"/>
      <c r="D804" s="286"/>
    </row>
    <row r="805" spans="2:4" ht="13.2">
      <c r="B805" s="286"/>
      <c r="C805" s="286"/>
      <c r="D805" s="286"/>
    </row>
    <row r="806" spans="2:4" ht="13.2">
      <c r="B806" s="286"/>
      <c r="C806" s="286"/>
      <c r="D806" s="286"/>
    </row>
    <row r="807" spans="2:4" ht="13.2">
      <c r="B807" s="286"/>
      <c r="C807" s="286"/>
      <c r="D807" s="286"/>
    </row>
    <row r="808" spans="2:4" ht="13.2">
      <c r="B808" s="286"/>
      <c r="C808" s="286"/>
      <c r="D808" s="286"/>
    </row>
    <row r="809" spans="2:4" ht="13.2">
      <c r="B809" s="286"/>
      <c r="C809" s="286"/>
      <c r="D809" s="286"/>
    </row>
    <row r="810" spans="2:4" ht="13.2">
      <c r="B810" s="286"/>
      <c r="C810" s="286"/>
      <c r="D810" s="286"/>
    </row>
    <row r="811" spans="2:4" ht="13.2">
      <c r="B811" s="286"/>
      <c r="C811" s="286"/>
      <c r="D811" s="286"/>
    </row>
    <row r="812" spans="2:4" ht="13.2">
      <c r="B812" s="286"/>
      <c r="C812" s="286"/>
      <c r="D812" s="286"/>
    </row>
    <row r="813" spans="2:4" ht="13.2">
      <c r="B813" s="286"/>
      <c r="C813" s="286"/>
      <c r="D813" s="286"/>
    </row>
    <row r="814" spans="2:4" ht="13.2">
      <c r="B814" s="286"/>
      <c r="C814" s="286"/>
      <c r="D814" s="286"/>
    </row>
    <row r="815" spans="2:4" ht="13.2">
      <c r="B815" s="286"/>
      <c r="C815" s="286"/>
      <c r="D815" s="286"/>
    </row>
    <row r="816" spans="2:4" ht="13.2">
      <c r="B816" s="286"/>
      <c r="C816" s="286"/>
      <c r="D816" s="286"/>
    </row>
    <row r="817" spans="2:4" ht="13.2">
      <c r="B817" s="286"/>
      <c r="C817" s="286"/>
      <c r="D817" s="286"/>
    </row>
    <row r="818" spans="2:4" ht="13.2">
      <c r="B818" s="286"/>
      <c r="C818" s="286"/>
      <c r="D818" s="286"/>
    </row>
    <row r="819" spans="2:4" ht="13.2">
      <c r="B819" s="286"/>
      <c r="C819" s="286"/>
      <c r="D819" s="286"/>
    </row>
    <row r="820" spans="2:4" ht="13.2">
      <c r="B820" s="286"/>
      <c r="C820" s="286"/>
      <c r="D820" s="286"/>
    </row>
    <row r="821" spans="2:4" ht="13.2">
      <c r="B821" s="286"/>
      <c r="C821" s="286"/>
      <c r="D821" s="286"/>
    </row>
    <row r="822" spans="2:4" ht="13.2">
      <c r="B822" s="286"/>
      <c r="C822" s="286"/>
      <c r="D822" s="286"/>
    </row>
    <row r="823" spans="2:4" ht="13.2">
      <c r="B823" s="286"/>
      <c r="C823" s="286"/>
      <c r="D823" s="286"/>
    </row>
    <row r="824" spans="2:4" ht="13.2">
      <c r="B824" s="286"/>
      <c r="C824" s="286"/>
      <c r="D824" s="286"/>
    </row>
    <row r="825" spans="2:4" ht="13.2">
      <c r="B825" s="286"/>
      <c r="C825" s="286"/>
      <c r="D825" s="286"/>
    </row>
    <row r="826" spans="2:4" ht="13.2">
      <c r="B826" s="286"/>
      <c r="C826" s="286"/>
      <c r="D826" s="286"/>
    </row>
    <row r="827" spans="2:4" ht="13.2">
      <c r="B827" s="286"/>
      <c r="C827" s="286"/>
      <c r="D827" s="286"/>
    </row>
    <row r="828" spans="2:4" ht="13.2">
      <c r="B828" s="286"/>
      <c r="C828" s="286"/>
      <c r="D828" s="286"/>
    </row>
    <row r="829" spans="2:4" ht="13.2">
      <c r="B829" s="286"/>
      <c r="C829" s="286"/>
      <c r="D829" s="286"/>
    </row>
    <row r="830" spans="2:4" ht="13.2">
      <c r="B830" s="286"/>
      <c r="C830" s="286"/>
      <c r="D830" s="286"/>
    </row>
    <row r="831" spans="2:4" ht="13.2">
      <c r="B831" s="286"/>
      <c r="C831" s="286"/>
      <c r="D831" s="286"/>
    </row>
    <row r="832" spans="2:4" ht="13.2">
      <c r="B832" s="286"/>
      <c r="C832" s="286"/>
      <c r="D832" s="286"/>
    </row>
    <row r="833" spans="2:4" ht="13.2">
      <c r="B833" s="286"/>
      <c r="C833" s="286"/>
      <c r="D833" s="286"/>
    </row>
    <row r="834" spans="2:4" ht="13.2">
      <c r="B834" s="286"/>
      <c r="C834" s="286"/>
      <c r="D834" s="286"/>
    </row>
    <row r="835" spans="2:4" ht="13.2">
      <c r="B835" s="286"/>
      <c r="C835" s="286"/>
      <c r="D835" s="286"/>
    </row>
    <row r="836" spans="2:4" ht="13.2">
      <c r="B836" s="286"/>
      <c r="C836" s="286"/>
      <c r="D836" s="286"/>
    </row>
    <row r="837" spans="2:4" ht="13.2">
      <c r="B837" s="286"/>
      <c r="C837" s="286"/>
      <c r="D837" s="286"/>
    </row>
    <row r="838" spans="2:4" ht="13.2">
      <c r="B838" s="286"/>
      <c r="C838" s="286"/>
      <c r="D838" s="286"/>
    </row>
    <row r="839" spans="2:4" ht="13.2">
      <c r="B839" s="286"/>
      <c r="C839" s="286"/>
      <c r="D839" s="286"/>
    </row>
    <row r="840" spans="2:4" ht="13.2">
      <c r="B840" s="286"/>
      <c r="C840" s="286"/>
      <c r="D840" s="286"/>
    </row>
    <row r="841" spans="2:4" ht="13.2">
      <c r="B841" s="286"/>
      <c r="C841" s="286"/>
      <c r="D841" s="286"/>
    </row>
    <row r="842" spans="2:4" ht="13.2">
      <c r="B842" s="286"/>
      <c r="C842" s="286"/>
      <c r="D842" s="286"/>
    </row>
    <row r="843" spans="2:4" ht="13.2">
      <c r="B843" s="286"/>
      <c r="C843" s="286"/>
      <c r="D843" s="286"/>
    </row>
    <row r="844" spans="2:4" ht="13.2">
      <c r="B844" s="286"/>
      <c r="C844" s="286"/>
      <c r="D844" s="286"/>
    </row>
    <row r="845" spans="2:4" ht="13.2">
      <c r="B845" s="286"/>
      <c r="C845" s="286"/>
      <c r="D845" s="286"/>
    </row>
    <row r="846" spans="2:4" ht="13.2">
      <c r="B846" s="286"/>
      <c r="C846" s="286"/>
      <c r="D846" s="286"/>
    </row>
    <row r="847" spans="2:4" ht="13.2">
      <c r="B847" s="286"/>
      <c r="C847" s="286"/>
      <c r="D847" s="286"/>
    </row>
    <row r="848" spans="2:4" ht="13.2">
      <c r="B848" s="286"/>
      <c r="C848" s="286"/>
      <c r="D848" s="286"/>
    </row>
    <row r="849" spans="2:4" ht="13.2">
      <c r="B849" s="286"/>
      <c r="C849" s="286"/>
      <c r="D849" s="286"/>
    </row>
    <row r="850" spans="2:4" ht="13.2">
      <c r="B850" s="286"/>
      <c r="C850" s="286"/>
      <c r="D850" s="286"/>
    </row>
    <row r="851" spans="2:4" ht="13.2">
      <c r="B851" s="286"/>
      <c r="C851" s="286"/>
      <c r="D851" s="286"/>
    </row>
    <row r="852" spans="2:4" ht="13.2">
      <c r="B852" s="286"/>
      <c r="C852" s="286"/>
      <c r="D852" s="286"/>
    </row>
    <row r="853" spans="2:4" ht="13.2">
      <c r="B853" s="286"/>
      <c r="C853" s="286"/>
      <c r="D853" s="286"/>
    </row>
    <row r="854" spans="2:4" ht="13.2">
      <c r="B854" s="286"/>
      <c r="C854" s="286"/>
      <c r="D854" s="286"/>
    </row>
    <row r="855" spans="2:4" ht="13.2">
      <c r="B855" s="286"/>
      <c r="C855" s="286"/>
      <c r="D855" s="286"/>
    </row>
    <row r="856" spans="2:4" ht="13.2">
      <c r="B856" s="286"/>
      <c r="C856" s="286"/>
      <c r="D856" s="286"/>
    </row>
    <row r="857" spans="2:4" ht="13.2">
      <c r="B857" s="286"/>
      <c r="C857" s="286"/>
      <c r="D857" s="286"/>
    </row>
    <row r="858" spans="2:4" ht="13.2">
      <c r="B858" s="286"/>
      <c r="C858" s="286"/>
      <c r="D858" s="286"/>
    </row>
    <row r="859" spans="2:4" ht="13.2">
      <c r="B859" s="286"/>
      <c r="C859" s="286"/>
      <c r="D859" s="286"/>
    </row>
    <row r="860" spans="2:4" ht="13.2">
      <c r="B860" s="286"/>
      <c r="C860" s="286"/>
      <c r="D860" s="286"/>
    </row>
    <row r="861" spans="2:4" ht="13.2">
      <c r="B861" s="286"/>
      <c r="C861" s="286"/>
      <c r="D861" s="286"/>
    </row>
    <row r="862" spans="2:4" ht="13.2">
      <c r="B862" s="286"/>
      <c r="C862" s="286"/>
      <c r="D862" s="286"/>
    </row>
    <row r="863" spans="2:4" ht="13.2">
      <c r="B863" s="286"/>
      <c r="C863" s="286"/>
      <c r="D863" s="286"/>
    </row>
    <row r="864" spans="2:4" ht="13.2">
      <c r="B864" s="286"/>
      <c r="C864" s="286"/>
      <c r="D864" s="286"/>
    </row>
    <row r="865" spans="2:4" ht="13.2">
      <c r="B865" s="286"/>
      <c r="C865" s="286"/>
      <c r="D865" s="286"/>
    </row>
    <row r="866" spans="2:4" ht="13.2">
      <c r="B866" s="286"/>
      <c r="C866" s="286"/>
      <c r="D866" s="286"/>
    </row>
    <row r="867" spans="2:4" ht="13.2">
      <c r="B867" s="286"/>
      <c r="C867" s="286"/>
      <c r="D867" s="286"/>
    </row>
    <row r="868" spans="2:4" ht="13.2">
      <c r="B868" s="286"/>
      <c r="C868" s="286"/>
      <c r="D868" s="286"/>
    </row>
    <row r="869" spans="2:4" ht="13.2">
      <c r="B869" s="286"/>
      <c r="C869" s="286"/>
      <c r="D869" s="286"/>
    </row>
    <row r="870" spans="2:4" ht="13.2">
      <c r="B870" s="286"/>
      <c r="C870" s="286"/>
      <c r="D870" s="286"/>
    </row>
    <row r="871" spans="2:4" ht="13.2">
      <c r="B871" s="286"/>
      <c r="C871" s="286"/>
      <c r="D871" s="286"/>
    </row>
    <row r="872" spans="2:4" ht="13.2">
      <c r="B872" s="286"/>
      <c r="C872" s="286"/>
      <c r="D872" s="286"/>
    </row>
    <row r="873" spans="2:4" ht="13.2">
      <c r="B873" s="286"/>
      <c r="C873" s="286"/>
      <c r="D873" s="286"/>
    </row>
    <row r="874" spans="2:4" ht="13.2">
      <c r="B874" s="286"/>
      <c r="C874" s="286"/>
      <c r="D874" s="286"/>
    </row>
    <row r="875" spans="2:4" ht="13.2">
      <c r="B875" s="286"/>
      <c r="C875" s="286"/>
      <c r="D875" s="286"/>
    </row>
    <row r="876" spans="2:4" ht="13.2">
      <c r="B876" s="286"/>
      <c r="C876" s="286"/>
      <c r="D876" s="286"/>
    </row>
    <row r="877" spans="2:4" ht="13.2">
      <c r="B877" s="286"/>
      <c r="C877" s="286"/>
      <c r="D877" s="286"/>
    </row>
    <row r="878" spans="2:4" ht="13.2">
      <c r="B878" s="286"/>
      <c r="C878" s="286"/>
      <c r="D878" s="286"/>
    </row>
    <row r="879" spans="2:4" ht="13.2">
      <c r="B879" s="286"/>
      <c r="C879" s="286"/>
      <c r="D879" s="286"/>
    </row>
    <row r="880" spans="2:4" ht="13.2">
      <c r="B880" s="286"/>
      <c r="C880" s="286"/>
      <c r="D880" s="286"/>
    </row>
    <row r="881" spans="2:4" ht="13.2">
      <c r="B881" s="286"/>
      <c r="C881" s="286"/>
      <c r="D881" s="286"/>
    </row>
    <row r="882" spans="2:4" ht="13.2">
      <c r="B882" s="286"/>
      <c r="C882" s="286"/>
      <c r="D882" s="286"/>
    </row>
    <row r="883" spans="2:4" ht="13.2">
      <c r="B883" s="286"/>
      <c r="C883" s="286"/>
      <c r="D883" s="286"/>
    </row>
    <row r="884" spans="2:4" ht="13.2">
      <c r="B884" s="286"/>
      <c r="C884" s="286"/>
      <c r="D884" s="286"/>
    </row>
    <row r="885" spans="2:4" ht="13.2">
      <c r="B885" s="286"/>
      <c r="C885" s="286"/>
      <c r="D885" s="286"/>
    </row>
    <row r="886" spans="2:4" ht="13.2">
      <c r="B886" s="286"/>
      <c r="C886" s="286"/>
      <c r="D886" s="286"/>
    </row>
    <row r="887" spans="2:4" ht="13.2">
      <c r="B887" s="286"/>
      <c r="C887" s="286"/>
      <c r="D887" s="286"/>
    </row>
    <row r="888" spans="2:4" ht="13.2">
      <c r="B888" s="286"/>
      <c r="C888" s="286"/>
      <c r="D888" s="286"/>
    </row>
    <row r="889" spans="2:4" ht="13.2">
      <c r="B889" s="286"/>
      <c r="C889" s="286"/>
      <c r="D889" s="286"/>
    </row>
    <row r="890" spans="2:4" ht="13.2">
      <c r="B890" s="286"/>
      <c r="C890" s="286"/>
      <c r="D890" s="286"/>
    </row>
    <row r="891" spans="2:4" ht="13.2">
      <c r="B891" s="286"/>
      <c r="C891" s="286"/>
      <c r="D891" s="286"/>
    </row>
    <row r="892" spans="2:4" ht="13.2">
      <c r="B892" s="286"/>
      <c r="C892" s="286"/>
      <c r="D892" s="286"/>
    </row>
    <row r="893" spans="2:4" ht="13.2">
      <c r="B893" s="286"/>
      <c r="C893" s="286"/>
      <c r="D893" s="286"/>
    </row>
    <row r="894" spans="2:4" ht="13.2">
      <c r="B894" s="286"/>
      <c r="C894" s="286"/>
      <c r="D894" s="286"/>
    </row>
    <row r="895" spans="2:4" ht="13.2">
      <c r="B895" s="286"/>
      <c r="C895" s="286"/>
      <c r="D895" s="286"/>
    </row>
    <row r="896" spans="2:4" ht="13.2">
      <c r="B896" s="286"/>
      <c r="C896" s="286"/>
      <c r="D896" s="286"/>
    </row>
    <row r="897" spans="2:4" ht="13.2">
      <c r="B897" s="286"/>
      <c r="C897" s="286"/>
      <c r="D897" s="286"/>
    </row>
    <row r="898" spans="2:4" ht="13.2">
      <c r="B898" s="286"/>
      <c r="C898" s="286"/>
      <c r="D898" s="286"/>
    </row>
    <row r="899" spans="2:4" ht="13.2">
      <c r="B899" s="286"/>
      <c r="C899" s="286"/>
      <c r="D899" s="286"/>
    </row>
    <row r="900" spans="2:4" ht="13.2">
      <c r="B900" s="286"/>
      <c r="C900" s="286"/>
      <c r="D900" s="286"/>
    </row>
    <row r="901" spans="2:4" ht="13.2">
      <c r="B901" s="286"/>
      <c r="C901" s="286"/>
      <c r="D901" s="286"/>
    </row>
    <row r="902" spans="2:4" ht="13.2">
      <c r="B902" s="286"/>
      <c r="C902" s="286"/>
      <c r="D902" s="286"/>
    </row>
    <row r="903" spans="2:4" ht="13.2">
      <c r="B903" s="286"/>
      <c r="C903" s="286"/>
      <c r="D903" s="286"/>
    </row>
    <row r="904" spans="2:4" ht="13.2">
      <c r="B904" s="286"/>
      <c r="C904" s="286"/>
      <c r="D904" s="286"/>
    </row>
    <row r="905" spans="2:4" ht="13.2">
      <c r="B905" s="286"/>
      <c r="C905" s="286"/>
      <c r="D905" s="286"/>
    </row>
    <row r="906" spans="2:4" ht="13.2">
      <c r="B906" s="286"/>
      <c r="C906" s="286"/>
      <c r="D906" s="286"/>
    </row>
    <row r="907" spans="2:4" ht="13.2">
      <c r="B907" s="286"/>
      <c r="C907" s="286"/>
      <c r="D907" s="286"/>
    </row>
    <row r="908" spans="2:4" ht="13.2">
      <c r="B908" s="286"/>
      <c r="C908" s="286"/>
      <c r="D908" s="286"/>
    </row>
    <row r="909" spans="2:4" ht="13.2">
      <c r="B909" s="286"/>
      <c r="C909" s="286"/>
      <c r="D909" s="286"/>
    </row>
    <row r="910" spans="2:4" ht="13.2">
      <c r="B910" s="286"/>
      <c r="C910" s="286"/>
      <c r="D910" s="286"/>
    </row>
    <row r="911" spans="2:4" ht="13.2">
      <c r="B911" s="286"/>
      <c r="C911" s="286"/>
      <c r="D911" s="286"/>
    </row>
    <row r="912" spans="2:4" ht="13.2">
      <c r="B912" s="286"/>
      <c r="C912" s="286"/>
      <c r="D912" s="286"/>
    </row>
    <row r="913" spans="2:4" ht="13.2">
      <c r="B913" s="286"/>
      <c r="C913" s="286"/>
      <c r="D913" s="286"/>
    </row>
    <row r="914" spans="2:4" ht="13.2">
      <c r="B914" s="286"/>
      <c r="C914" s="286"/>
      <c r="D914" s="286"/>
    </row>
    <row r="915" spans="2:4" ht="13.2">
      <c r="B915" s="286"/>
      <c r="C915" s="286"/>
      <c r="D915" s="286"/>
    </row>
    <row r="916" spans="2:4" ht="13.2">
      <c r="B916" s="286"/>
      <c r="C916" s="286"/>
      <c r="D916" s="286"/>
    </row>
    <row r="917" spans="2:4" ht="13.2">
      <c r="B917" s="286"/>
      <c r="C917" s="286"/>
      <c r="D917" s="286"/>
    </row>
    <row r="918" spans="2:4" ht="13.2">
      <c r="B918" s="286"/>
      <c r="C918" s="286"/>
      <c r="D918" s="286"/>
    </row>
    <row r="919" spans="2:4" ht="13.2">
      <c r="B919" s="286"/>
      <c r="C919" s="286"/>
      <c r="D919" s="286"/>
    </row>
    <row r="920" spans="2:4" ht="13.2">
      <c r="B920" s="286"/>
      <c r="C920" s="286"/>
      <c r="D920" s="286"/>
    </row>
    <row r="921" spans="2:4" ht="13.2">
      <c r="B921" s="286"/>
      <c r="C921" s="286"/>
      <c r="D921" s="286"/>
    </row>
    <row r="922" spans="2:4" ht="13.2">
      <c r="B922" s="286"/>
      <c r="C922" s="286"/>
      <c r="D922" s="286"/>
    </row>
    <row r="923" spans="2:4" ht="13.2">
      <c r="B923" s="286"/>
      <c r="C923" s="286"/>
      <c r="D923" s="286"/>
    </row>
    <row r="924" spans="2:4" ht="13.2">
      <c r="B924" s="286"/>
      <c r="C924" s="286"/>
      <c r="D924" s="286"/>
    </row>
    <row r="925" spans="2:4" ht="13.2">
      <c r="B925" s="286"/>
      <c r="C925" s="286"/>
      <c r="D925" s="286"/>
    </row>
    <row r="926" spans="2:4" ht="13.2">
      <c r="B926" s="286"/>
      <c r="C926" s="286"/>
      <c r="D926" s="286"/>
    </row>
    <row r="927" spans="2:4" ht="13.2">
      <c r="B927" s="286"/>
      <c r="C927" s="286"/>
      <c r="D927" s="286"/>
    </row>
    <row r="928" spans="2:4" ht="13.2">
      <c r="B928" s="286"/>
      <c r="C928" s="286"/>
      <c r="D928" s="286"/>
    </row>
    <row r="929" spans="2:4" ht="13.2">
      <c r="B929" s="286"/>
      <c r="C929" s="286"/>
      <c r="D929" s="286"/>
    </row>
    <row r="930" spans="2:4" ht="13.2">
      <c r="B930" s="286"/>
      <c r="C930" s="286"/>
      <c r="D930" s="286"/>
    </row>
    <row r="931" spans="2:4" ht="13.2">
      <c r="B931" s="286"/>
      <c r="C931" s="286"/>
      <c r="D931" s="286"/>
    </row>
    <row r="932" spans="2:4" ht="13.2">
      <c r="B932" s="286"/>
      <c r="C932" s="286"/>
      <c r="D932" s="286"/>
    </row>
    <row r="933" spans="2:4" ht="13.2">
      <c r="B933" s="286"/>
      <c r="C933" s="286"/>
      <c r="D933" s="286"/>
    </row>
    <row r="934" spans="2:4" ht="13.2">
      <c r="B934" s="286"/>
      <c r="C934" s="286"/>
      <c r="D934" s="286"/>
    </row>
    <row r="935" spans="2:4" ht="13.2">
      <c r="B935" s="286"/>
      <c r="C935" s="286"/>
      <c r="D935" s="286"/>
    </row>
    <row r="936" spans="2:4" ht="13.2">
      <c r="B936" s="286"/>
      <c r="C936" s="286"/>
      <c r="D936" s="286"/>
    </row>
    <row r="937" spans="2:4" ht="13.2">
      <c r="B937" s="286"/>
      <c r="C937" s="286"/>
      <c r="D937" s="286"/>
    </row>
    <row r="938" spans="2:4" ht="13.2">
      <c r="B938" s="286"/>
      <c r="C938" s="286"/>
      <c r="D938" s="286"/>
    </row>
    <row r="939" spans="2:4" ht="13.2">
      <c r="B939" s="286"/>
      <c r="C939" s="286"/>
      <c r="D939" s="286"/>
    </row>
    <row r="940" spans="2:4" ht="13.2">
      <c r="B940" s="286"/>
      <c r="C940" s="286"/>
      <c r="D940" s="286"/>
    </row>
    <row r="941" spans="2:4" ht="13.2">
      <c r="B941" s="286"/>
      <c r="C941" s="286"/>
      <c r="D941" s="286"/>
    </row>
    <row r="942" spans="2:4" ht="13.2">
      <c r="B942" s="286"/>
      <c r="C942" s="286"/>
      <c r="D942" s="286"/>
    </row>
    <row r="943" spans="2:4" ht="13.2">
      <c r="B943" s="286"/>
      <c r="C943" s="286"/>
      <c r="D943" s="286"/>
    </row>
    <row r="944" spans="2:4" ht="13.2">
      <c r="B944" s="286"/>
      <c r="C944" s="286"/>
      <c r="D944" s="286"/>
    </row>
    <row r="945" spans="2:4" ht="13.2">
      <c r="B945" s="286"/>
      <c r="C945" s="286"/>
      <c r="D945" s="286"/>
    </row>
    <row r="946" spans="2:4" ht="13.2">
      <c r="B946" s="286"/>
      <c r="C946" s="286"/>
      <c r="D946" s="286"/>
    </row>
    <row r="947" spans="2:4" ht="13.2">
      <c r="B947" s="286"/>
      <c r="C947" s="286"/>
      <c r="D947" s="286"/>
    </row>
    <row r="948" spans="2:4" ht="13.2">
      <c r="B948" s="286"/>
      <c r="C948" s="286"/>
      <c r="D948" s="286"/>
    </row>
    <row r="949" spans="2:4" ht="13.2">
      <c r="B949" s="286"/>
      <c r="C949" s="286"/>
      <c r="D949" s="286"/>
    </row>
    <row r="950" spans="2:4" ht="13.2">
      <c r="B950" s="286"/>
      <c r="C950" s="286"/>
      <c r="D950" s="286"/>
    </row>
    <row r="951" spans="2:4" ht="13.2">
      <c r="B951" s="286"/>
      <c r="C951" s="286"/>
      <c r="D951" s="286"/>
    </row>
    <row r="952" spans="2:4" ht="13.2">
      <c r="B952" s="286"/>
      <c r="C952" s="286"/>
      <c r="D952" s="286"/>
    </row>
    <row r="953" spans="2:4" ht="13.2">
      <c r="B953" s="286"/>
      <c r="C953" s="286"/>
      <c r="D953" s="286"/>
    </row>
    <row r="954" spans="2:4" ht="13.2">
      <c r="B954" s="286"/>
      <c r="C954" s="286"/>
      <c r="D954" s="286"/>
    </row>
    <row r="955" spans="2:4" ht="13.2">
      <c r="B955" s="286"/>
      <c r="C955" s="286"/>
      <c r="D955" s="286"/>
    </row>
    <row r="956" spans="2:4" ht="13.2">
      <c r="B956" s="286"/>
      <c r="C956" s="286"/>
      <c r="D956" s="286"/>
    </row>
    <row r="957" spans="2:4" ht="13.2">
      <c r="B957" s="286"/>
      <c r="C957" s="286"/>
      <c r="D957" s="286"/>
    </row>
    <row r="958" spans="2:4" ht="13.2">
      <c r="B958" s="286"/>
      <c r="C958" s="286"/>
      <c r="D958" s="286"/>
    </row>
    <row r="959" spans="2:4" ht="13.2">
      <c r="B959" s="286"/>
      <c r="C959" s="286"/>
      <c r="D959" s="286"/>
    </row>
    <row r="960" spans="2:4" ht="13.2">
      <c r="B960" s="286"/>
      <c r="C960" s="286"/>
      <c r="D960" s="286"/>
    </row>
    <row r="961" spans="2:4" ht="13.2">
      <c r="B961" s="286"/>
      <c r="C961" s="286"/>
      <c r="D961" s="286"/>
    </row>
    <row r="962" spans="2:4" ht="13.2">
      <c r="B962" s="286"/>
      <c r="C962" s="286"/>
      <c r="D962" s="286"/>
    </row>
    <row r="963" spans="2:4" ht="13.2">
      <c r="B963" s="286"/>
      <c r="C963" s="286"/>
      <c r="D963" s="286"/>
    </row>
    <row r="964" spans="2:4" ht="13.2">
      <c r="B964" s="286"/>
      <c r="C964" s="286"/>
      <c r="D964" s="286"/>
    </row>
    <row r="965" spans="2:4" ht="13.2">
      <c r="B965" s="286"/>
      <c r="C965" s="286"/>
      <c r="D965" s="286"/>
    </row>
    <row r="966" spans="2:4" ht="13.2">
      <c r="B966" s="286"/>
      <c r="C966" s="286"/>
      <c r="D966" s="286"/>
    </row>
    <row r="967" spans="2:4" ht="13.2">
      <c r="B967" s="286"/>
      <c r="C967" s="286"/>
      <c r="D967" s="286"/>
    </row>
    <row r="968" spans="2:4" ht="13.2">
      <c r="B968" s="286"/>
      <c r="C968" s="286"/>
      <c r="D968" s="286"/>
    </row>
    <row r="969" spans="2:4" ht="13.2">
      <c r="B969" s="286"/>
      <c r="C969" s="286"/>
      <c r="D969" s="286"/>
    </row>
    <row r="970" spans="2:4" ht="13.2">
      <c r="B970" s="286"/>
      <c r="C970" s="286"/>
      <c r="D970" s="286"/>
    </row>
    <row r="971" spans="2:4" ht="13.2">
      <c r="B971" s="286"/>
      <c r="C971" s="286"/>
      <c r="D971" s="286"/>
    </row>
    <row r="972" spans="2:4" ht="13.2">
      <c r="B972" s="286"/>
      <c r="C972" s="286"/>
      <c r="D972" s="286"/>
    </row>
    <row r="973" spans="2:4" ht="13.2">
      <c r="B973" s="286"/>
      <c r="C973" s="286"/>
      <c r="D973" s="286"/>
    </row>
    <row r="974" spans="2:4" ht="13.2">
      <c r="B974" s="286"/>
      <c r="C974" s="286"/>
      <c r="D974" s="286"/>
    </row>
    <row r="975" spans="2:4" ht="13.2">
      <c r="B975" s="286"/>
      <c r="C975" s="286"/>
      <c r="D975" s="286"/>
    </row>
    <row r="976" spans="2:4" ht="13.2">
      <c r="B976" s="286"/>
      <c r="C976" s="286"/>
      <c r="D976" s="286"/>
    </row>
    <row r="977" spans="2:4" ht="13.2">
      <c r="B977" s="286"/>
      <c r="C977" s="286"/>
      <c r="D977" s="286"/>
    </row>
    <row r="978" spans="2:4" ht="13.2">
      <c r="B978" s="286"/>
      <c r="C978" s="286"/>
      <c r="D978" s="286"/>
    </row>
    <row r="979" spans="2:4" ht="13.2">
      <c r="B979" s="286"/>
      <c r="C979" s="286"/>
      <c r="D979" s="286"/>
    </row>
    <row r="980" spans="2:4" ht="13.2">
      <c r="B980" s="286"/>
      <c r="C980" s="286"/>
      <c r="D980" s="286"/>
    </row>
    <row r="981" spans="2:4" ht="13.2">
      <c r="B981" s="286"/>
      <c r="C981" s="286"/>
      <c r="D981" s="286"/>
    </row>
    <row r="982" spans="2:4" ht="13.2">
      <c r="B982" s="286"/>
      <c r="C982" s="286"/>
      <c r="D982" s="286"/>
    </row>
    <row r="983" spans="2:4" ht="13.2">
      <c r="B983" s="286"/>
      <c r="C983" s="286"/>
      <c r="D983" s="286"/>
    </row>
    <row r="984" spans="2:4" ht="13.2">
      <c r="B984" s="286"/>
      <c r="C984" s="286"/>
      <c r="D984" s="286"/>
    </row>
    <row r="985" spans="2:4" ht="13.2">
      <c r="B985" s="286"/>
      <c r="C985" s="286"/>
      <c r="D985" s="286"/>
    </row>
    <row r="986" spans="2:4" ht="13.2">
      <c r="B986" s="286"/>
      <c r="C986" s="286"/>
      <c r="D986" s="286"/>
    </row>
    <row r="987" spans="2:4" ht="13.2">
      <c r="B987" s="286"/>
      <c r="C987" s="286"/>
      <c r="D987" s="286"/>
    </row>
    <row r="988" spans="2:4" ht="13.2">
      <c r="B988" s="286"/>
      <c r="C988" s="286"/>
      <c r="D988" s="286"/>
    </row>
    <row r="989" spans="2:4" ht="13.2">
      <c r="B989" s="286"/>
      <c r="C989" s="286"/>
      <c r="D989" s="286"/>
    </row>
    <row r="990" spans="2:4" ht="13.2">
      <c r="B990" s="286"/>
      <c r="C990" s="286"/>
      <c r="D990" s="286"/>
    </row>
    <row r="991" spans="2:4" ht="13.2">
      <c r="B991" s="286"/>
      <c r="C991" s="286"/>
      <c r="D991" s="286"/>
    </row>
    <row r="992" spans="2:4" ht="13.2">
      <c r="B992" s="286"/>
      <c r="C992" s="286"/>
      <c r="D992" s="286"/>
    </row>
    <row r="993" spans="2:4" ht="13.2">
      <c r="B993" s="286"/>
      <c r="C993" s="286"/>
      <c r="D993" s="286"/>
    </row>
    <row r="994" spans="2:4" ht="13.2">
      <c r="B994" s="286"/>
      <c r="C994" s="286"/>
      <c r="D994" s="286"/>
    </row>
    <row r="995" spans="2:4" ht="13.2">
      <c r="B995" s="286"/>
      <c r="C995" s="286"/>
      <c r="D995" s="286"/>
    </row>
    <row r="996" spans="2:4" ht="13.2">
      <c r="B996" s="286"/>
      <c r="C996" s="286"/>
      <c r="D996" s="286"/>
    </row>
    <row r="997" spans="2:4" ht="13.2">
      <c r="B997" s="286"/>
      <c r="C997" s="286"/>
      <c r="D997" s="286"/>
    </row>
    <row r="998" spans="2:4" ht="13.2">
      <c r="B998" s="286"/>
      <c r="C998" s="286"/>
      <c r="D998" s="286"/>
    </row>
    <row r="999" spans="2:4" ht="13.2">
      <c r="B999" s="286"/>
      <c r="C999" s="286"/>
      <c r="D999" s="286"/>
    </row>
    <row r="1000" spans="2:4" ht="13.2">
      <c r="B1000" s="286"/>
      <c r="C1000" s="286"/>
      <c r="D1000" s="286"/>
    </row>
    <row r="1001" spans="2:4" ht="13.2">
      <c r="B1001" s="286"/>
      <c r="C1001" s="286"/>
      <c r="D1001" s="286"/>
    </row>
    <row r="1002" spans="2:4" ht="13.2">
      <c r="B1002" s="286"/>
      <c r="C1002" s="286"/>
      <c r="D1002" s="286"/>
    </row>
    <row r="1003" spans="2:4" ht="13.2">
      <c r="B1003" s="286"/>
      <c r="C1003" s="286"/>
      <c r="D1003" s="286"/>
    </row>
    <row r="1004" spans="2:4" ht="13.2">
      <c r="B1004" s="286"/>
      <c r="C1004" s="286"/>
      <c r="D1004" s="286"/>
    </row>
    <row r="1005" spans="2:4" ht="13.2">
      <c r="B1005" s="286"/>
      <c r="C1005" s="286"/>
      <c r="D1005" s="286"/>
    </row>
  </sheetData>
  <mergeCells count="2">
    <mergeCell ref="A1:D1"/>
    <mergeCell ref="A2:D2"/>
  </mergeCells>
  <hyperlinks>
    <hyperlink ref="A19" r:id="rId1" xr:uid="{00000000-0004-0000-0A00-000000000000}"/>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outlinePr summaryBelow="0" summaryRight="0"/>
  </sheetPr>
  <dimension ref="A1:Z1000"/>
  <sheetViews>
    <sheetView workbookViewId="0"/>
  </sheetViews>
  <sheetFormatPr baseColWidth="10" defaultColWidth="12.6640625" defaultRowHeight="15.75" customHeight="1"/>
  <cols>
    <col min="1" max="26" width="6.33203125" customWidth="1"/>
  </cols>
  <sheetData>
    <row r="1" spans="1:26" ht="37.5" customHeight="1">
      <c r="A1" s="119" t="s">
        <v>163</v>
      </c>
      <c r="B1" s="120"/>
      <c r="C1" s="120"/>
      <c r="D1" s="120"/>
      <c r="E1" s="121"/>
      <c r="F1" s="121"/>
      <c r="G1" s="121"/>
      <c r="H1" s="121"/>
      <c r="I1" s="121"/>
      <c r="J1" s="121"/>
      <c r="K1" s="121"/>
      <c r="L1" s="121"/>
      <c r="M1" s="121"/>
      <c r="N1" s="121"/>
      <c r="O1" s="121"/>
      <c r="P1" s="121"/>
      <c r="Q1" s="121"/>
      <c r="R1" s="121"/>
      <c r="S1" s="121"/>
      <c r="T1" s="121"/>
      <c r="U1" s="121"/>
      <c r="V1" s="121"/>
      <c r="W1" s="121"/>
      <c r="X1" s="121"/>
      <c r="Y1" s="121"/>
      <c r="Z1" s="121"/>
    </row>
    <row r="2" spans="1:26" ht="37.5" customHeight="1">
      <c r="A2" s="120"/>
      <c r="B2" s="120"/>
      <c r="C2" s="120"/>
      <c r="D2" s="120"/>
      <c r="E2" s="121"/>
      <c r="F2" s="121"/>
      <c r="G2" s="121"/>
      <c r="H2" s="121"/>
      <c r="I2" s="121"/>
      <c r="J2" s="121"/>
      <c r="K2" s="121"/>
      <c r="L2" s="121"/>
      <c r="M2" s="121"/>
      <c r="N2" s="121"/>
      <c r="O2" s="121"/>
      <c r="P2" s="121"/>
      <c r="Q2" s="121"/>
      <c r="R2" s="121"/>
      <c r="S2" s="121"/>
      <c r="T2" s="121"/>
      <c r="U2" s="121"/>
      <c r="V2" s="121"/>
      <c r="W2" s="121"/>
      <c r="X2" s="121"/>
      <c r="Y2" s="121"/>
      <c r="Z2" s="121"/>
    </row>
    <row r="3" spans="1:26" ht="37.5" customHeight="1">
      <c r="A3" s="122"/>
      <c r="B3" s="122"/>
      <c r="C3" s="123"/>
      <c r="D3" s="120"/>
      <c r="E3" s="121"/>
      <c r="F3" s="121"/>
      <c r="G3" s="121"/>
      <c r="H3" s="121"/>
      <c r="I3" s="121"/>
      <c r="J3" s="121"/>
      <c r="K3" s="121"/>
      <c r="L3" s="121"/>
      <c r="M3" s="121"/>
      <c r="N3" s="121"/>
      <c r="O3" s="121"/>
      <c r="P3" s="121"/>
      <c r="Q3" s="121"/>
      <c r="R3" s="121"/>
      <c r="S3" s="121"/>
      <c r="T3" s="121"/>
      <c r="U3" s="121"/>
      <c r="V3" s="121"/>
      <c r="W3" s="121"/>
      <c r="X3" s="121"/>
      <c r="Y3" s="121"/>
      <c r="Z3" s="121"/>
    </row>
    <row r="4" spans="1:26" ht="37.5" customHeight="1">
      <c r="A4" s="120"/>
      <c r="B4" s="120"/>
      <c r="C4" s="120"/>
      <c r="D4" s="120"/>
      <c r="E4" s="121"/>
      <c r="F4" s="121"/>
      <c r="G4" s="121"/>
      <c r="H4" s="121"/>
      <c r="I4" s="121"/>
      <c r="J4" s="121"/>
      <c r="K4" s="121"/>
      <c r="L4" s="121"/>
      <c r="M4" s="121"/>
      <c r="N4" s="121"/>
      <c r="O4" s="121"/>
      <c r="P4" s="121"/>
      <c r="Q4" s="121"/>
      <c r="R4" s="121"/>
      <c r="S4" s="121"/>
      <c r="T4" s="121"/>
      <c r="U4" s="121"/>
      <c r="V4" s="121"/>
      <c r="W4" s="121"/>
      <c r="X4" s="121"/>
      <c r="Y4" s="121"/>
      <c r="Z4" s="121"/>
    </row>
    <row r="5" spans="1:26" ht="37.5" customHeight="1">
      <c r="A5" s="120"/>
      <c r="B5" s="120"/>
      <c r="C5" s="120"/>
      <c r="D5" s="120"/>
      <c r="E5" s="121"/>
      <c r="F5" s="121"/>
      <c r="G5" s="121"/>
      <c r="H5" s="121"/>
      <c r="I5" s="121"/>
      <c r="J5" s="121"/>
      <c r="K5" s="121"/>
      <c r="L5" s="121"/>
      <c r="M5" s="121"/>
      <c r="N5" s="121"/>
      <c r="O5" s="121"/>
      <c r="P5" s="121"/>
      <c r="Q5" s="121"/>
      <c r="R5" s="121"/>
      <c r="S5" s="121"/>
      <c r="T5" s="121"/>
      <c r="U5" s="121"/>
      <c r="V5" s="121"/>
      <c r="W5" s="121"/>
      <c r="X5" s="121"/>
      <c r="Y5" s="121"/>
      <c r="Z5" s="121"/>
    </row>
    <row r="6" spans="1:26" ht="37.5" customHeight="1">
      <c r="A6" s="124" t="s">
        <v>164</v>
      </c>
      <c r="B6" s="120"/>
      <c r="C6" s="120"/>
      <c r="D6" s="120"/>
      <c r="E6" s="121"/>
      <c r="F6" s="121"/>
      <c r="G6" s="121"/>
      <c r="H6" s="121"/>
      <c r="I6" s="121"/>
      <c r="J6" s="121"/>
      <c r="K6" s="121"/>
      <c r="L6" s="121"/>
      <c r="M6" s="121"/>
      <c r="N6" s="121"/>
      <c r="O6" s="121"/>
      <c r="P6" s="121"/>
      <c r="Q6" s="121"/>
      <c r="R6" s="121"/>
      <c r="S6" s="121"/>
      <c r="T6" s="121"/>
      <c r="U6" s="121"/>
      <c r="V6" s="121"/>
      <c r="W6" s="121"/>
      <c r="X6" s="121"/>
      <c r="Y6" s="121"/>
      <c r="Z6" s="121"/>
    </row>
    <row r="7" spans="1:26" ht="37.5" customHeight="1">
      <c r="A7" s="120"/>
      <c r="B7" s="120"/>
      <c r="C7" s="120"/>
      <c r="D7" s="120"/>
      <c r="E7" s="121"/>
      <c r="F7" s="121"/>
      <c r="G7" s="121"/>
      <c r="H7" s="121"/>
      <c r="I7" s="121"/>
      <c r="J7" s="121"/>
      <c r="K7" s="121"/>
      <c r="L7" s="121"/>
      <c r="M7" s="121"/>
      <c r="N7" s="121"/>
      <c r="O7" s="121"/>
      <c r="P7" s="121"/>
      <c r="Q7" s="121"/>
      <c r="R7" s="121"/>
      <c r="S7" s="121"/>
      <c r="T7" s="121"/>
      <c r="U7" s="121"/>
      <c r="V7" s="121"/>
      <c r="W7" s="121"/>
      <c r="X7" s="121"/>
      <c r="Y7" s="121"/>
      <c r="Z7" s="121"/>
    </row>
    <row r="8" spans="1:26" ht="37.5" customHeight="1">
      <c r="A8" s="122"/>
      <c r="B8" s="122"/>
      <c r="C8" s="125"/>
      <c r="D8" s="120"/>
      <c r="E8" s="121"/>
      <c r="F8" s="121"/>
      <c r="G8" s="121"/>
      <c r="H8" s="121"/>
      <c r="I8" s="121"/>
      <c r="J8" s="121"/>
      <c r="K8" s="121"/>
      <c r="L8" s="121"/>
      <c r="M8" s="121"/>
      <c r="N8" s="121"/>
      <c r="O8" s="121"/>
      <c r="P8" s="121"/>
      <c r="Q8" s="121"/>
      <c r="R8" s="121"/>
      <c r="S8" s="121"/>
      <c r="T8" s="121"/>
      <c r="U8" s="121"/>
      <c r="V8" s="121"/>
      <c r="W8" s="121"/>
      <c r="X8" s="121"/>
      <c r="Y8" s="121"/>
      <c r="Z8" s="121"/>
    </row>
    <row r="9" spans="1:26" ht="37.5" customHeight="1">
      <c r="A9" s="120"/>
      <c r="B9" s="120"/>
      <c r="C9" s="120"/>
      <c r="D9" s="120"/>
      <c r="E9" s="121"/>
      <c r="F9" s="121"/>
      <c r="G9" s="121"/>
      <c r="H9" s="121"/>
      <c r="I9" s="121"/>
      <c r="J9" s="121"/>
      <c r="K9" s="121"/>
      <c r="L9" s="121"/>
      <c r="M9" s="121"/>
      <c r="N9" s="121"/>
      <c r="O9" s="121"/>
      <c r="P9" s="121"/>
      <c r="Q9" s="121"/>
      <c r="R9" s="121"/>
      <c r="S9" s="121"/>
      <c r="T9" s="121"/>
      <c r="U9" s="121"/>
      <c r="V9" s="121"/>
      <c r="W9" s="121"/>
      <c r="X9" s="121"/>
      <c r="Y9" s="121"/>
      <c r="Z9" s="121"/>
    </row>
    <row r="10" spans="1:26" ht="37.5" customHeight="1">
      <c r="A10" s="120"/>
      <c r="B10" s="120"/>
      <c r="C10" s="120"/>
      <c r="D10" s="120"/>
      <c r="E10" s="121"/>
      <c r="F10" s="121"/>
      <c r="G10" s="121"/>
      <c r="H10" s="121"/>
      <c r="I10" s="121"/>
      <c r="J10" s="121"/>
      <c r="K10" s="121"/>
      <c r="L10" s="121"/>
      <c r="M10" s="121"/>
      <c r="N10" s="121"/>
      <c r="O10" s="121"/>
      <c r="P10" s="121"/>
      <c r="Q10" s="121"/>
      <c r="R10" s="121"/>
      <c r="S10" s="121"/>
      <c r="T10" s="121"/>
      <c r="U10" s="121"/>
      <c r="V10" s="121"/>
      <c r="W10" s="121"/>
      <c r="X10" s="121"/>
      <c r="Y10" s="121"/>
      <c r="Z10" s="121"/>
    </row>
    <row r="11" spans="1:26" ht="37.5" customHeight="1">
      <c r="A11" s="124" t="s">
        <v>165</v>
      </c>
      <c r="B11" s="120"/>
      <c r="C11" s="120"/>
      <c r="D11" s="120"/>
      <c r="E11" s="121"/>
      <c r="F11" s="121"/>
      <c r="G11" s="121"/>
      <c r="H11" s="121"/>
      <c r="I11" s="121"/>
      <c r="J11" s="121"/>
      <c r="K11" s="121"/>
      <c r="L11" s="121"/>
      <c r="M11" s="121"/>
      <c r="N11" s="121"/>
      <c r="O11" s="121"/>
      <c r="P11" s="121"/>
      <c r="Q11" s="121"/>
      <c r="R11" s="121"/>
      <c r="S11" s="121"/>
      <c r="T11" s="121"/>
      <c r="U11" s="121"/>
      <c r="V11" s="121"/>
      <c r="W11" s="121"/>
      <c r="X11" s="121"/>
      <c r="Y11" s="121"/>
      <c r="Z11" s="121"/>
    </row>
    <row r="12" spans="1:26" ht="37.5" customHeight="1">
      <c r="A12" s="122"/>
      <c r="B12" s="122"/>
      <c r="C12" s="123"/>
      <c r="D12" s="126"/>
      <c r="E12" s="121"/>
      <c r="F12" s="121"/>
      <c r="G12" s="121"/>
      <c r="H12" s="121"/>
      <c r="I12" s="121"/>
      <c r="J12" s="121"/>
      <c r="K12" s="121"/>
      <c r="L12" s="121"/>
      <c r="M12" s="121"/>
      <c r="N12" s="121"/>
      <c r="O12" s="121"/>
      <c r="P12" s="121"/>
      <c r="Q12" s="121"/>
      <c r="R12" s="121"/>
      <c r="S12" s="121"/>
      <c r="T12" s="121"/>
      <c r="U12" s="121"/>
      <c r="V12" s="121"/>
      <c r="W12" s="121"/>
      <c r="X12" s="121"/>
      <c r="Y12" s="121"/>
      <c r="Z12" s="121"/>
    </row>
    <row r="13" spans="1:26" ht="37.5" customHeight="1">
      <c r="A13" s="122"/>
      <c r="B13" s="122"/>
      <c r="C13" s="123"/>
      <c r="D13" s="126"/>
      <c r="E13" s="121"/>
      <c r="F13" s="121"/>
      <c r="G13" s="121"/>
      <c r="H13" s="121"/>
      <c r="I13" s="121"/>
      <c r="J13" s="121"/>
      <c r="K13" s="121"/>
      <c r="L13" s="121"/>
      <c r="M13" s="121"/>
      <c r="N13" s="121"/>
      <c r="O13" s="121"/>
      <c r="P13" s="121"/>
      <c r="Q13" s="121"/>
      <c r="R13" s="121"/>
      <c r="S13" s="121"/>
      <c r="T13" s="121"/>
      <c r="U13" s="121"/>
      <c r="V13" s="121"/>
      <c r="W13" s="121"/>
      <c r="X13" s="121"/>
      <c r="Y13" s="121"/>
      <c r="Z13" s="121"/>
    </row>
    <row r="14" spans="1:26" ht="37.5" customHeight="1">
      <c r="A14" s="127"/>
      <c r="B14" s="123"/>
      <c r="C14" s="122"/>
      <c r="D14" s="126"/>
      <c r="E14" s="121"/>
      <c r="F14" s="121"/>
      <c r="G14" s="121"/>
      <c r="H14" s="121"/>
      <c r="I14" s="121"/>
      <c r="J14" s="121"/>
      <c r="K14" s="121"/>
      <c r="L14" s="121"/>
      <c r="M14" s="121"/>
      <c r="N14" s="121"/>
      <c r="O14" s="121"/>
      <c r="P14" s="121"/>
      <c r="Q14" s="121"/>
      <c r="R14" s="121"/>
      <c r="S14" s="121"/>
      <c r="T14" s="121"/>
      <c r="U14" s="121"/>
      <c r="V14" s="121"/>
      <c r="W14" s="121"/>
      <c r="X14" s="121"/>
      <c r="Y14" s="121"/>
      <c r="Z14" s="121"/>
    </row>
    <row r="15" spans="1:26" ht="37.5" customHeight="1">
      <c r="A15" s="128"/>
      <c r="B15" s="128"/>
      <c r="C15" s="128"/>
      <c r="D15" s="120"/>
      <c r="E15" s="121"/>
      <c r="F15" s="121"/>
      <c r="G15" s="121"/>
      <c r="H15" s="121"/>
      <c r="I15" s="121"/>
      <c r="J15" s="121"/>
      <c r="K15" s="121"/>
      <c r="L15" s="121"/>
      <c r="M15" s="121"/>
      <c r="N15" s="121"/>
      <c r="O15" s="121"/>
      <c r="P15" s="121"/>
      <c r="Q15" s="121"/>
      <c r="R15" s="121"/>
      <c r="S15" s="121"/>
      <c r="T15" s="121"/>
      <c r="U15" s="121"/>
      <c r="V15" s="121"/>
      <c r="W15" s="121"/>
      <c r="X15" s="121"/>
      <c r="Y15" s="121"/>
      <c r="Z15" s="121"/>
    </row>
    <row r="16" spans="1:26" ht="37.5" customHeight="1">
      <c r="A16" s="129" t="s">
        <v>166</v>
      </c>
      <c r="B16" s="120"/>
      <c r="C16" s="120"/>
      <c r="D16" s="120"/>
      <c r="E16" s="121"/>
      <c r="F16" s="121"/>
      <c r="G16" s="121"/>
      <c r="H16" s="121"/>
      <c r="I16" s="121"/>
      <c r="J16" s="121"/>
      <c r="K16" s="121"/>
      <c r="L16" s="121"/>
      <c r="M16" s="121"/>
      <c r="N16" s="121"/>
      <c r="O16" s="121"/>
      <c r="P16" s="121"/>
      <c r="Q16" s="121"/>
      <c r="R16" s="121"/>
      <c r="S16" s="121"/>
      <c r="T16" s="121"/>
      <c r="U16" s="121"/>
      <c r="V16" s="121"/>
      <c r="W16" s="121"/>
      <c r="X16" s="121"/>
      <c r="Y16" s="121"/>
      <c r="Z16" s="121"/>
    </row>
    <row r="17" spans="1:26" ht="37.5" customHeight="1">
      <c r="A17" s="120"/>
      <c r="B17" s="120"/>
      <c r="C17" s="120"/>
      <c r="D17" s="120"/>
      <c r="E17" s="121"/>
      <c r="F17" s="121"/>
      <c r="G17" s="121"/>
      <c r="H17" s="121"/>
      <c r="I17" s="121"/>
      <c r="J17" s="121"/>
      <c r="K17" s="121"/>
      <c r="L17" s="121"/>
      <c r="M17" s="121"/>
      <c r="N17" s="121"/>
      <c r="O17" s="121"/>
      <c r="P17" s="121"/>
      <c r="Q17" s="121"/>
      <c r="R17" s="121"/>
      <c r="S17" s="121"/>
      <c r="T17" s="121"/>
      <c r="U17" s="121"/>
      <c r="V17" s="121"/>
      <c r="W17" s="121"/>
      <c r="X17" s="121"/>
      <c r="Y17" s="121"/>
      <c r="Z17" s="121"/>
    </row>
    <row r="18" spans="1:26" ht="37.5" customHeight="1">
      <c r="A18" s="120"/>
      <c r="B18" s="120"/>
      <c r="C18" s="120"/>
      <c r="D18" s="120"/>
      <c r="E18" s="121"/>
      <c r="F18" s="121"/>
      <c r="G18" s="121"/>
      <c r="H18" s="121"/>
      <c r="I18" s="121"/>
      <c r="J18" s="121"/>
      <c r="K18" s="121"/>
      <c r="L18" s="121"/>
      <c r="M18" s="121"/>
      <c r="N18" s="121"/>
      <c r="O18" s="121"/>
      <c r="P18" s="121"/>
      <c r="Q18" s="121"/>
      <c r="R18" s="121"/>
      <c r="S18" s="121"/>
      <c r="T18" s="121"/>
      <c r="U18" s="121"/>
      <c r="V18" s="121"/>
      <c r="W18" s="121"/>
      <c r="X18" s="121"/>
      <c r="Y18" s="121"/>
      <c r="Z18" s="121"/>
    </row>
    <row r="19" spans="1:26" ht="37.5" customHeight="1">
      <c r="A19" s="120"/>
      <c r="B19" s="120"/>
      <c r="C19" s="120"/>
      <c r="D19" s="120"/>
      <c r="E19" s="121"/>
      <c r="F19" s="121"/>
      <c r="G19" s="121"/>
      <c r="H19" s="121"/>
      <c r="I19" s="121"/>
      <c r="J19" s="121"/>
      <c r="K19" s="121"/>
      <c r="L19" s="121"/>
      <c r="M19" s="121"/>
      <c r="N19" s="121"/>
      <c r="O19" s="121"/>
      <c r="P19" s="121"/>
      <c r="Q19" s="121"/>
      <c r="R19" s="121"/>
      <c r="S19" s="121"/>
      <c r="T19" s="121"/>
      <c r="U19" s="121"/>
      <c r="V19" s="121"/>
      <c r="W19" s="121"/>
      <c r="X19" s="121"/>
      <c r="Y19" s="121"/>
      <c r="Z19" s="121"/>
    </row>
    <row r="20" spans="1:26" ht="37.5" customHeight="1">
      <c r="A20" s="124"/>
      <c r="B20" s="120"/>
      <c r="C20" s="120"/>
      <c r="D20" s="120"/>
      <c r="E20" s="121"/>
      <c r="F20" s="121"/>
      <c r="G20" s="121"/>
      <c r="H20" s="121"/>
      <c r="I20" s="121"/>
      <c r="J20" s="121"/>
      <c r="K20" s="121"/>
      <c r="L20" s="121"/>
      <c r="M20" s="121"/>
      <c r="N20" s="121"/>
      <c r="O20" s="121"/>
      <c r="P20" s="121"/>
      <c r="Q20" s="121"/>
      <c r="R20" s="121"/>
      <c r="S20" s="121"/>
      <c r="T20" s="121"/>
      <c r="U20" s="121"/>
      <c r="V20" s="121"/>
      <c r="W20" s="121"/>
      <c r="X20" s="121"/>
      <c r="Y20" s="121"/>
      <c r="Z20" s="121"/>
    </row>
    <row r="21" spans="1:26" ht="37.5" customHeight="1">
      <c r="A21" s="129" t="s">
        <v>167</v>
      </c>
      <c r="B21" s="120"/>
      <c r="C21" s="120"/>
      <c r="D21" s="120"/>
      <c r="E21" s="121"/>
      <c r="F21" s="121"/>
      <c r="G21" s="121"/>
      <c r="H21" s="121"/>
      <c r="I21" s="121"/>
      <c r="J21" s="121"/>
      <c r="K21" s="121"/>
      <c r="L21" s="121"/>
      <c r="M21" s="121"/>
      <c r="N21" s="121"/>
      <c r="O21" s="121"/>
      <c r="P21" s="121"/>
      <c r="Q21" s="121"/>
      <c r="R21" s="121"/>
      <c r="S21" s="121"/>
      <c r="T21" s="121"/>
      <c r="U21" s="121"/>
      <c r="V21" s="121"/>
      <c r="W21" s="121"/>
      <c r="X21" s="121"/>
      <c r="Y21" s="121"/>
      <c r="Z21" s="121"/>
    </row>
    <row r="22" spans="1:26" ht="37.5" customHeight="1">
      <c r="A22" s="120"/>
      <c r="B22" s="120"/>
      <c r="C22" s="120"/>
      <c r="D22" s="120"/>
      <c r="E22" s="121"/>
      <c r="F22" s="121"/>
      <c r="G22" s="121"/>
      <c r="H22" s="121"/>
      <c r="I22" s="121"/>
      <c r="J22" s="121"/>
      <c r="K22" s="121"/>
      <c r="L22" s="121"/>
      <c r="M22" s="121"/>
      <c r="N22" s="121"/>
      <c r="O22" s="121"/>
      <c r="P22" s="121"/>
      <c r="Q22" s="121"/>
      <c r="R22" s="121"/>
      <c r="S22" s="121"/>
      <c r="T22" s="121"/>
      <c r="U22" s="121"/>
      <c r="V22" s="121"/>
      <c r="W22" s="121"/>
      <c r="X22" s="121"/>
      <c r="Y22" s="121"/>
      <c r="Z22" s="121"/>
    </row>
    <row r="23" spans="1:26" ht="37.5" customHeight="1">
      <c r="A23" s="120"/>
      <c r="B23" s="120"/>
      <c r="C23" s="120"/>
      <c r="D23" s="120"/>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1:26" ht="37.5" customHeight="1">
      <c r="A24" s="120"/>
      <c r="B24" s="120"/>
      <c r="C24" s="120"/>
      <c r="D24" s="120"/>
      <c r="E24" s="121"/>
      <c r="F24" s="121"/>
      <c r="G24" s="121"/>
      <c r="H24" s="121"/>
      <c r="I24" s="121"/>
      <c r="J24" s="121"/>
      <c r="K24" s="121"/>
      <c r="L24" s="121"/>
      <c r="M24" s="121"/>
      <c r="N24" s="121"/>
      <c r="O24" s="121"/>
      <c r="P24" s="121"/>
      <c r="Q24" s="121"/>
      <c r="R24" s="121"/>
      <c r="S24" s="121"/>
      <c r="T24" s="121"/>
      <c r="U24" s="121"/>
      <c r="V24" s="121"/>
      <c r="W24" s="121"/>
      <c r="X24" s="121"/>
      <c r="Y24" s="121"/>
      <c r="Z24" s="121"/>
    </row>
    <row r="25" spans="1:26" ht="37.5" customHeight="1">
      <c r="A25" s="120"/>
      <c r="B25" s="120"/>
      <c r="C25" s="120"/>
      <c r="D25" s="120"/>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1:26" ht="37.5" customHeight="1">
      <c r="A26" s="120"/>
      <c r="B26" s="120"/>
      <c r="C26" s="120"/>
      <c r="D26" s="120"/>
      <c r="E26" s="121"/>
      <c r="F26" s="121"/>
      <c r="G26" s="121"/>
      <c r="H26" s="121"/>
      <c r="I26" s="121"/>
      <c r="J26" s="121"/>
      <c r="K26" s="121"/>
      <c r="L26" s="121"/>
      <c r="M26" s="121"/>
      <c r="N26" s="121"/>
      <c r="O26" s="121"/>
      <c r="P26" s="121"/>
      <c r="Q26" s="121"/>
      <c r="R26" s="121"/>
      <c r="S26" s="121"/>
      <c r="T26" s="121"/>
      <c r="U26" s="121"/>
      <c r="V26" s="121"/>
      <c r="W26" s="121"/>
      <c r="X26" s="121"/>
      <c r="Y26" s="121"/>
      <c r="Z26" s="121"/>
    </row>
    <row r="27" spans="1:26" ht="37.5" customHeight="1">
      <c r="A27" s="120"/>
      <c r="B27" s="120"/>
      <c r="C27" s="120"/>
      <c r="D27" s="120"/>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6" ht="37.5" customHeight="1">
      <c r="A28" s="120"/>
      <c r="B28" s="120"/>
      <c r="C28" s="120"/>
      <c r="D28" s="120"/>
      <c r="E28" s="121"/>
      <c r="F28" s="121"/>
      <c r="G28" s="121"/>
      <c r="H28" s="121"/>
      <c r="I28" s="121"/>
      <c r="J28" s="121"/>
      <c r="K28" s="121"/>
      <c r="L28" s="121"/>
      <c r="M28" s="121"/>
      <c r="N28" s="121"/>
      <c r="O28" s="121"/>
      <c r="P28" s="121"/>
      <c r="Q28" s="121"/>
      <c r="R28" s="121"/>
      <c r="S28" s="121"/>
      <c r="T28" s="121"/>
      <c r="U28" s="121"/>
      <c r="V28" s="121"/>
      <c r="W28" s="121"/>
      <c r="X28" s="121"/>
      <c r="Y28" s="121"/>
      <c r="Z28" s="121"/>
    </row>
    <row r="29" spans="1:26" ht="37.5" customHeight="1">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1:26" ht="37.5"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30">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1:26" ht="30">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row>
    <row r="33" spans="1:26" ht="30">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row>
    <row r="34" spans="1:26" ht="30">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row>
    <row r="35" spans="1:26" ht="30">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26" ht="30">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row>
    <row r="37" spans="1:26" ht="30">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ht="30">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row>
    <row r="39" spans="1:26" ht="30">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row>
    <row r="40" spans="1:26" ht="30">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row>
    <row r="41" spans="1:26" ht="30">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row>
    <row r="42" spans="1:26" ht="30">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row>
    <row r="43" spans="1:26" ht="30">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row>
    <row r="44" spans="1:26" ht="30">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row>
    <row r="45" spans="1:26" ht="30">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spans="1:26" ht="30">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row>
    <row r="47" spans="1:26" ht="30">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row>
    <row r="48" spans="1:26" ht="30">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row>
    <row r="49" spans="1:26" ht="30">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row>
    <row r="50" spans="1:26" ht="30">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ht="30">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row>
    <row r="52" spans="1:26" ht="30">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row>
    <row r="53" spans="1:26" ht="30">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row>
    <row r="54" spans="1:26" ht="30">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row>
    <row r="55" spans="1:26" ht="30">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ht="30">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row>
    <row r="57" spans="1:26" ht="30">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row>
    <row r="58" spans="1:26" ht="30">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row>
    <row r="59" spans="1:26" ht="30">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1:26" ht="30">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row r="61" spans="1:26" ht="30">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row>
    <row r="62" spans="1:26" ht="30">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1:26" ht="30">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row>
    <row r="64" spans="1:26" ht="30">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1:26" ht="30">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1:26" ht="30">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row>
    <row r="67" spans="1:26" ht="30">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row>
    <row r="68" spans="1:26" ht="30">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row>
    <row r="69" spans="1:26" ht="30">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row>
    <row r="70" spans="1:26" ht="30">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row>
    <row r="71" spans="1:26" ht="30">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1:26" ht="30">
      <c r="A72" s="12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row>
    <row r="73" spans="1:26" ht="30">
      <c r="A73" s="121"/>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1:26" ht="30">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row>
    <row r="75" spans="1:26" ht="30">
      <c r="A75" s="12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row>
    <row r="76" spans="1:26" ht="30">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row>
    <row r="77" spans="1:26" ht="30">
      <c r="A77" s="12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row>
    <row r="78" spans="1:26" ht="30">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row>
    <row r="79" spans="1:26" ht="30">
      <c r="A79" s="12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row>
    <row r="80" spans="1:26" ht="30">
      <c r="A80" s="12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row>
    <row r="81" spans="1:26" ht="30">
      <c r="A81" s="12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row>
    <row r="82" spans="1:26" ht="30">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row>
    <row r="83" spans="1:26" ht="30">
      <c r="A83" s="121"/>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row>
    <row r="84" spans="1:26" ht="30">
      <c r="A84" s="12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row>
    <row r="85" spans="1:26" ht="30">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row>
    <row r="86" spans="1:26" ht="30">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row>
    <row r="87" spans="1:26" ht="30">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1:26" ht="30">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row>
    <row r="89" spans="1:26" ht="30">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row>
    <row r="90" spans="1:26" ht="30">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row>
    <row r="91" spans="1:26" ht="30">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row>
    <row r="92" spans="1:26" ht="30">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row>
    <row r="93" spans="1:26" ht="30">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row>
    <row r="94" spans="1:26" ht="30">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row>
    <row r="95" spans="1:26" ht="30">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row>
    <row r="96" spans="1:26" ht="30">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row>
    <row r="97" spans="1:26" ht="30">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row>
    <row r="98" spans="1:26" ht="30">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row>
    <row r="99" spans="1:26" ht="30">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row>
    <row r="100" spans="1:26" ht="30">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row>
    <row r="101" spans="1:26" ht="30">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ht="30">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row>
    <row r="103" spans="1:26" ht="30">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row>
    <row r="104" spans="1:26" ht="30">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row>
    <row r="105" spans="1:26" ht="30">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row>
    <row r="106" spans="1:26" ht="30">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row>
    <row r="107" spans="1:26" ht="30">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row>
    <row r="108" spans="1:26" ht="30">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row>
    <row r="109" spans="1:26" ht="30">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row>
    <row r="110" spans="1:26" ht="30">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ht="30">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30">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row>
    <row r="113" spans="1:26" ht="30">
      <c r="A113" s="121"/>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row>
    <row r="114" spans="1:26" ht="30">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row>
    <row r="115" spans="1:26" ht="30">
      <c r="A115" s="121"/>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row>
    <row r="116" spans="1:26" ht="30">
      <c r="A116" s="121"/>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row>
    <row r="117" spans="1:26" ht="30">
      <c r="A117" s="121"/>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row>
    <row r="118" spans="1:26" ht="30">
      <c r="A118" s="12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row>
    <row r="119" spans="1:26" ht="30">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row>
    <row r="120" spans="1:26" ht="30">
      <c r="A120" s="121"/>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row>
    <row r="121" spans="1:26" ht="30">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row>
    <row r="122" spans="1:26" ht="30">
      <c r="A122" s="121"/>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row>
    <row r="123" spans="1:26" ht="30">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row>
    <row r="124" spans="1:26" ht="30">
      <c r="A124" s="121"/>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row>
    <row r="125" spans="1:26" ht="30">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row>
    <row r="126" spans="1:26" ht="30">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row>
    <row r="127" spans="1:26" ht="30">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row>
    <row r="128" spans="1:26" ht="30">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row>
    <row r="129" spans="1:26" ht="30">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row>
    <row r="130" spans="1:26" ht="30">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row>
    <row r="131" spans="1:26" ht="30">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row>
    <row r="132" spans="1:26" ht="30">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row>
    <row r="133" spans="1:26" ht="30">
      <c r="A133" s="121"/>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row>
    <row r="134" spans="1:26" ht="30">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row>
    <row r="135" spans="1:26" ht="30">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row>
    <row r="136" spans="1:26" ht="30">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row>
    <row r="137" spans="1:26" ht="30">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row>
    <row r="138" spans="1:26" ht="30">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row>
    <row r="139" spans="1:26" ht="30">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row>
    <row r="140" spans="1:26" ht="30">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row>
    <row r="141" spans="1:26" ht="30">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row>
    <row r="142" spans="1:26" ht="30">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row>
    <row r="143" spans="1:26" ht="30">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row>
    <row r="144" spans="1:26" ht="30">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row>
    <row r="145" spans="1:26" ht="30">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row>
    <row r="146" spans="1:26" ht="30">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row>
    <row r="147" spans="1:26" ht="30">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row>
    <row r="148" spans="1:26" ht="30">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row>
    <row r="149" spans="1:26" ht="30">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row>
    <row r="150" spans="1:26" ht="30">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row>
    <row r="151" spans="1:26" ht="30">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row>
    <row r="152" spans="1:26" ht="30">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row>
    <row r="153" spans="1:26" ht="30">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row r="154" spans="1:26" ht="30">
      <c r="A154" s="121"/>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row>
    <row r="155" spans="1:26" ht="30">
      <c r="A155" s="121"/>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row>
    <row r="156" spans="1:26" ht="30">
      <c r="A156" s="121"/>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row>
    <row r="157" spans="1:26" ht="30">
      <c r="A157" s="121"/>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row>
    <row r="158" spans="1:26" ht="30">
      <c r="A158" s="121"/>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row>
    <row r="159" spans="1:26" ht="30">
      <c r="A159" s="12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row>
    <row r="160" spans="1:26" ht="30">
      <c r="A160" s="12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row>
    <row r="161" spans="1:26" ht="30">
      <c r="A161" s="121"/>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row>
    <row r="162" spans="1:26" ht="30">
      <c r="A162" s="121"/>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1:26" ht="30">
      <c r="A163" s="121"/>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row>
    <row r="164" spans="1:26" ht="30">
      <c r="A164" s="121"/>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row>
    <row r="165" spans="1:26" ht="30">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row>
    <row r="166" spans="1:26" ht="30">
      <c r="A166" s="121"/>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row>
    <row r="167" spans="1:26" ht="30">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row>
    <row r="168" spans="1:26" ht="30">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row>
    <row r="169" spans="1:26" ht="30">
      <c r="A169" s="121"/>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row>
    <row r="170" spans="1:26" ht="30">
      <c r="A170" s="121"/>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row>
    <row r="171" spans="1:26" ht="30">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row>
    <row r="172" spans="1:26" ht="30">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row>
    <row r="173" spans="1:26" ht="30">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row>
    <row r="174" spans="1:26" ht="30">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row>
    <row r="175" spans="1:26" ht="30">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row>
    <row r="176" spans="1:26" ht="30">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row>
    <row r="177" spans="1:26" ht="30">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row>
    <row r="178" spans="1:26" ht="30">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row>
    <row r="179" spans="1:26" ht="30">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row>
    <row r="180" spans="1:26" ht="30">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row>
    <row r="181" spans="1:26" ht="30">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row>
    <row r="182" spans="1:26" ht="30">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row>
    <row r="183" spans="1:26" ht="30">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row>
    <row r="184" spans="1:26" ht="30">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row>
    <row r="185" spans="1:26" ht="30">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row>
    <row r="186" spans="1:26" ht="30">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row>
    <row r="187" spans="1:26" ht="30">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row>
    <row r="188" spans="1:26" ht="30">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row>
    <row r="189" spans="1:26" ht="30">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row>
    <row r="190" spans="1:26" ht="30">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row>
    <row r="191" spans="1:26" ht="30">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row>
    <row r="192" spans="1:26" ht="30">
      <c r="A192" s="121"/>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row>
    <row r="193" spans="1:26" ht="30">
      <c r="A193" s="121"/>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row>
    <row r="194" spans="1:26" ht="30">
      <c r="A194" s="121"/>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row>
    <row r="195" spans="1:26" ht="30">
      <c r="A195" s="121"/>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row>
    <row r="196" spans="1:26" ht="30">
      <c r="A196" s="121"/>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row>
    <row r="197" spans="1:26" ht="30">
      <c r="A197" s="121"/>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row>
    <row r="198" spans="1:26" ht="30">
      <c r="A198" s="121"/>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row>
    <row r="199" spans="1:26" ht="30">
      <c r="A199" s="121"/>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row>
    <row r="200" spans="1:26" ht="30">
      <c r="A200" s="121"/>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row>
    <row r="201" spans="1:26" ht="30">
      <c r="A201" s="121"/>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row>
    <row r="202" spans="1:26" ht="30">
      <c r="A202" s="121"/>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row>
    <row r="203" spans="1:26" ht="30">
      <c r="A203" s="121"/>
      <c r="B203" s="12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row>
    <row r="204" spans="1:26" ht="30">
      <c r="A204" s="121"/>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row>
    <row r="205" spans="1:26" ht="30">
      <c r="A205" s="121"/>
      <c r="B205" s="12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row>
    <row r="206" spans="1:26" ht="30">
      <c r="A206" s="121"/>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row>
    <row r="207" spans="1:26" ht="30">
      <c r="A207" s="121"/>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row>
    <row r="208" spans="1:26" ht="30">
      <c r="A208" s="121"/>
      <c r="B208" s="12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row>
    <row r="209" spans="1:26" ht="30">
      <c r="A209" s="121"/>
      <c r="B209" s="12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row>
    <row r="210" spans="1:26" ht="30">
      <c r="A210" s="121"/>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row>
    <row r="211" spans="1:26" ht="30">
      <c r="A211" s="121"/>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row>
    <row r="212" spans="1:26" ht="30">
      <c r="A212" s="121"/>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row>
    <row r="213" spans="1:26" ht="30">
      <c r="A213" s="121"/>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row>
    <row r="214" spans="1:26" ht="30">
      <c r="A214" s="121"/>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row>
    <row r="215" spans="1:26" ht="30">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row>
    <row r="216" spans="1:26" ht="30">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row>
    <row r="217" spans="1:26" ht="30">
      <c r="A217" s="121"/>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row>
    <row r="218" spans="1:26" ht="30">
      <c r="A218" s="121"/>
      <c r="B218" s="12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row>
    <row r="219" spans="1:26" ht="30">
      <c r="A219" s="121"/>
      <c r="B219" s="12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row>
    <row r="220" spans="1:26" ht="30">
      <c r="A220" s="121"/>
      <c r="B220" s="12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row>
    <row r="221" spans="1:26" ht="30">
      <c r="A221" s="121"/>
      <c r="B221" s="12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row>
    <row r="222" spans="1:26" ht="30">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row>
    <row r="223" spans="1:26" ht="30">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row>
    <row r="224" spans="1:26" ht="30">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row>
    <row r="225" spans="1:26" ht="30">
      <c r="A225" s="121"/>
      <c r="B225" s="12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row>
    <row r="226" spans="1:26" ht="30">
      <c r="A226" s="121"/>
      <c r="B226" s="12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row>
    <row r="227" spans="1:26" ht="30">
      <c r="A227" s="121"/>
      <c r="B227" s="12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row>
    <row r="228" spans="1:26" ht="30">
      <c r="A228" s="121"/>
      <c r="B228" s="12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row>
    <row r="229" spans="1:26" ht="30">
      <c r="A229" s="121"/>
      <c r="B229" s="12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row>
    <row r="230" spans="1:26" ht="30">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row>
    <row r="231" spans="1:26" ht="30">
      <c r="A231" s="121"/>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row>
    <row r="232" spans="1:26" ht="30">
      <c r="A232" s="121"/>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row>
    <row r="233" spans="1:26" ht="30">
      <c r="A233" s="121"/>
      <c r="B233" s="12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row>
    <row r="234" spans="1:26" ht="30">
      <c r="A234" s="121"/>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row>
    <row r="235" spans="1:26" ht="30">
      <c r="A235" s="121"/>
      <c r="B235" s="12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row>
    <row r="236" spans="1:26" ht="30">
      <c r="A236" s="121"/>
      <c r="B236" s="12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row>
    <row r="237" spans="1:26" ht="30">
      <c r="A237" s="121"/>
      <c r="B237" s="12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row>
    <row r="238" spans="1:26" ht="30">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row>
    <row r="239" spans="1:26" ht="30">
      <c r="A239" s="121"/>
      <c r="B239" s="12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row>
    <row r="240" spans="1:26" ht="30">
      <c r="A240" s="121"/>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row>
    <row r="241" spans="1:26" ht="30">
      <c r="A241" s="121"/>
      <c r="B241" s="12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row>
    <row r="242" spans="1:26" ht="30">
      <c r="A242" s="121"/>
      <c r="B242" s="12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row>
    <row r="243" spans="1:26" ht="30">
      <c r="A243" s="121"/>
      <c r="B243" s="12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row>
    <row r="244" spans="1:26" ht="30">
      <c r="A244" s="121"/>
      <c r="B244" s="12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row>
    <row r="245" spans="1:26" ht="30">
      <c r="A245" s="121"/>
      <c r="B245" s="12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row>
    <row r="246" spans="1:26" ht="30">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row>
    <row r="247" spans="1:26" ht="30">
      <c r="A247" s="121"/>
      <c r="B247" s="12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row>
    <row r="248" spans="1:26" ht="30">
      <c r="A248" s="121"/>
      <c r="B248" s="12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row>
    <row r="249" spans="1:26" ht="30">
      <c r="A249" s="121"/>
      <c r="B249" s="12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row>
    <row r="250" spans="1:26" ht="30">
      <c r="A250" s="121"/>
      <c r="B250" s="12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row>
    <row r="251" spans="1:26" ht="30">
      <c r="A251" s="121"/>
      <c r="B251" s="12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row>
    <row r="252" spans="1:26" ht="30">
      <c r="A252" s="121"/>
      <c r="B252" s="12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row>
    <row r="253" spans="1:26" ht="30">
      <c r="A253" s="121"/>
      <c r="B253" s="12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row>
    <row r="254" spans="1:26" ht="30">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row>
    <row r="255" spans="1:26" ht="30">
      <c r="A255" s="121"/>
      <c r="B255" s="12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row>
    <row r="256" spans="1:26" ht="30">
      <c r="A256" s="121"/>
      <c r="B256" s="12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row>
    <row r="257" spans="1:26" ht="30">
      <c r="A257" s="121"/>
      <c r="B257" s="12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row>
    <row r="258" spans="1:26" ht="30">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row>
    <row r="259" spans="1:26" ht="30">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row>
    <row r="260" spans="1:26" ht="30">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row>
    <row r="261" spans="1:26" ht="30">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row>
    <row r="262" spans="1:26" ht="30">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row>
    <row r="263" spans="1:26" ht="30">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row>
    <row r="264" spans="1:26" ht="30">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row>
    <row r="265" spans="1:26" ht="30">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row>
    <row r="266" spans="1:26" ht="30">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row>
    <row r="267" spans="1:26" ht="30">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row>
    <row r="268" spans="1:26" ht="30">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row>
    <row r="269" spans="1:26" ht="30">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row>
    <row r="270" spans="1:26" ht="30">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row>
    <row r="271" spans="1:26" ht="30">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row>
    <row r="272" spans="1:26" ht="30">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row>
    <row r="273" spans="1:26" ht="30">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row>
    <row r="274" spans="1:26" ht="30">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row>
    <row r="275" spans="1:26" ht="30">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row>
    <row r="276" spans="1:26" ht="30">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row>
    <row r="277" spans="1:26" ht="30">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row>
    <row r="278" spans="1:26" ht="30">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row>
    <row r="279" spans="1:26" ht="30">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row>
    <row r="280" spans="1:26" ht="30">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row>
    <row r="281" spans="1:26" ht="30">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row>
    <row r="282" spans="1:26" ht="30">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row>
    <row r="283" spans="1:26" ht="30">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row>
    <row r="284" spans="1:26" ht="30">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row>
    <row r="285" spans="1:26" ht="30">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row>
    <row r="286" spans="1:26" ht="30">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row>
    <row r="287" spans="1:26" ht="30">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row>
    <row r="288" spans="1:26" ht="30">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row>
    <row r="289" spans="1:26" ht="30">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row>
    <row r="290" spans="1:26" ht="30">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row>
    <row r="291" spans="1:26" ht="30">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row>
    <row r="292" spans="1:26" ht="30">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row>
    <row r="293" spans="1:26" ht="30">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row>
    <row r="294" spans="1:26" ht="30">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row>
    <row r="295" spans="1:26" ht="30">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row>
    <row r="296" spans="1:26" ht="30">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row>
    <row r="297" spans="1:26" ht="30">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row>
    <row r="298" spans="1:26" ht="30">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row>
    <row r="299" spans="1:26" ht="30">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row>
    <row r="300" spans="1:26" ht="30">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row>
    <row r="301" spans="1:26" ht="30">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row>
    <row r="302" spans="1:26" ht="30">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row>
    <row r="303" spans="1:26" ht="30">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row>
    <row r="304" spans="1:26" ht="30">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row>
    <row r="305" spans="1:26" ht="30">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row>
    <row r="306" spans="1:26" ht="30">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row>
    <row r="307" spans="1:26" ht="30">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row>
    <row r="308" spans="1:26" ht="30">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row>
    <row r="309" spans="1:26" ht="30">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row>
    <row r="310" spans="1:26" ht="30">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row>
    <row r="311" spans="1:26" ht="30">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row>
    <row r="312" spans="1:26" ht="30">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row>
    <row r="313" spans="1:26" ht="30">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spans="1:26" ht="30">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row>
    <row r="315" spans="1:26" ht="30">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row>
    <row r="316" spans="1:26" ht="30">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row>
    <row r="317" spans="1:26" ht="30">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row>
    <row r="318" spans="1:26" ht="30">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row>
    <row r="319" spans="1:26" ht="30">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row>
    <row r="320" spans="1:26" ht="30">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row>
    <row r="321" spans="1:26" ht="30">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row>
    <row r="322" spans="1:26" ht="30">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row>
    <row r="323" spans="1:26" ht="30">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row>
    <row r="324" spans="1:26" ht="30">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row>
    <row r="325" spans="1:26" ht="30">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row>
    <row r="326" spans="1:26" ht="30">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row>
    <row r="327" spans="1:26" ht="30">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row>
    <row r="328" spans="1:26" ht="30">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row>
    <row r="329" spans="1:26" ht="30">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row>
    <row r="330" spans="1:26" ht="30">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row>
    <row r="331" spans="1:26" ht="30">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row>
    <row r="332" spans="1:26" ht="30">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row>
    <row r="333" spans="1:26" ht="30">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row>
    <row r="334" spans="1:26" ht="30">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row>
    <row r="335" spans="1:26" ht="30">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row>
    <row r="336" spans="1:26" ht="30">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row>
    <row r="337" spans="1:26" ht="30">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row>
    <row r="338" spans="1:26" ht="30">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row>
    <row r="339" spans="1:26" ht="30">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row>
    <row r="340" spans="1:26" ht="30">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row>
    <row r="341" spans="1:26" ht="30">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row>
    <row r="342" spans="1:26" ht="30">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row>
    <row r="343" spans="1:26" ht="30">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row>
    <row r="344" spans="1:26" ht="30">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row>
    <row r="345" spans="1:26" ht="30">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row>
    <row r="346" spans="1:26" ht="30">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row>
    <row r="347" spans="1:26" ht="30">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row>
    <row r="348" spans="1:26" ht="30">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row>
    <row r="349" spans="1:26" ht="30">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row>
    <row r="350" spans="1:26" ht="30">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row>
    <row r="351" spans="1:26" ht="30">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row>
    <row r="352" spans="1:26" ht="30">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row>
    <row r="353" spans="1:26" ht="30">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row>
    <row r="354" spans="1:26" ht="30">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row>
    <row r="355" spans="1:26" ht="30">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spans="1:26" ht="30">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row>
    <row r="357" spans="1:26" ht="30">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row>
    <row r="358" spans="1:26" ht="30">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row>
    <row r="359" spans="1:26" ht="30">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row>
    <row r="360" spans="1:26" ht="30">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row>
    <row r="361" spans="1:26" ht="30">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row>
    <row r="362" spans="1:26" ht="30">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row>
    <row r="363" spans="1:26" ht="30">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row>
    <row r="364" spans="1:26" ht="30">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row>
    <row r="365" spans="1:26" ht="30">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row>
    <row r="366" spans="1:26" ht="30">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row>
    <row r="367" spans="1:26" ht="30">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row>
    <row r="368" spans="1:26" ht="30">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row>
    <row r="369" spans="1:26" ht="30">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row>
    <row r="370" spans="1:26" ht="30">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row>
    <row r="371" spans="1:26" ht="30">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row>
    <row r="372" spans="1:26" ht="30">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row>
    <row r="373" spans="1:26" ht="30">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row>
    <row r="374" spans="1:26" ht="30">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row>
    <row r="375" spans="1:26" ht="30">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row>
    <row r="376" spans="1:26" ht="30">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row>
    <row r="377" spans="1:26" ht="30">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row>
    <row r="378" spans="1:26" ht="30">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row>
    <row r="379" spans="1:26" ht="30">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row>
    <row r="380" spans="1:26" ht="30">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row>
    <row r="381" spans="1:26" ht="30">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row>
    <row r="382" spans="1:26" ht="30">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row>
    <row r="383" spans="1:26" ht="30">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spans="1:26" ht="30">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row>
    <row r="385" spans="1:26" ht="30">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row>
    <row r="386" spans="1:26" ht="30">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row>
    <row r="387" spans="1:26" ht="30">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row>
    <row r="388" spans="1:26" ht="30">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row>
    <row r="389" spans="1:26" ht="30">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row>
    <row r="390" spans="1:26" ht="30">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spans="1:26" ht="30">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row>
    <row r="392" spans="1:26" ht="30">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row>
    <row r="393" spans="1:26" ht="30">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row>
    <row r="394" spans="1:26" ht="30">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row>
    <row r="395" spans="1:26" ht="30">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row>
    <row r="396" spans="1:26" ht="30">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row>
    <row r="397" spans="1:26" ht="30">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row>
    <row r="398" spans="1:26" ht="30">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row>
    <row r="399" spans="1:26" ht="30">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row>
    <row r="400" spans="1:26" ht="30">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row>
    <row r="401" spans="1:26" ht="30">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spans="1:26" ht="30">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row>
    <row r="403" spans="1:26" ht="30">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row>
    <row r="404" spans="1:26" ht="30">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row>
    <row r="405" spans="1:26" ht="30">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row>
    <row r="406" spans="1:26" ht="30">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row>
    <row r="407" spans="1:26" ht="30">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row>
    <row r="408" spans="1:26" ht="30">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row>
    <row r="409" spans="1:26" ht="30">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row>
    <row r="410" spans="1:26" ht="30">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spans="1:26" ht="30">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row>
    <row r="412" spans="1:26" ht="30">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row>
    <row r="413" spans="1:26" ht="30">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row>
    <row r="414" spans="1:26" ht="30">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row>
    <row r="415" spans="1:26" ht="30">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row>
    <row r="416" spans="1:26" ht="30">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row>
    <row r="417" spans="1:26" ht="30">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row>
    <row r="418" spans="1:26" ht="30">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row>
    <row r="419" spans="1:26" ht="30">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row>
    <row r="420" spans="1:26" ht="30">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row>
    <row r="421" spans="1:26" ht="30">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row>
    <row r="422" spans="1:26" ht="30">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row>
    <row r="423" spans="1:26" ht="30">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row>
    <row r="424" spans="1:26" ht="30">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row>
    <row r="425" spans="1:26" ht="30">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row>
    <row r="426" spans="1:26" ht="30">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row>
    <row r="427" spans="1:26" ht="30">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row>
    <row r="428" spans="1:26" ht="30">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row>
    <row r="429" spans="1:26" ht="30">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row>
    <row r="430" spans="1:26" ht="30">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row>
    <row r="431" spans="1:26" ht="30">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row>
    <row r="432" spans="1:26" ht="30">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row>
    <row r="433" spans="1:26" ht="30">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row>
    <row r="434" spans="1:26" ht="30">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row>
    <row r="435" spans="1:26" ht="30">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row>
    <row r="436" spans="1:26" ht="30">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row>
    <row r="437" spans="1:26" ht="30">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spans="1:26" ht="30">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row>
    <row r="439" spans="1:26" ht="30">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row>
    <row r="440" spans="1:26" ht="30">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row>
    <row r="441" spans="1:26" ht="30">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row>
    <row r="442" spans="1:26" ht="30">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row>
    <row r="443" spans="1:26" ht="30">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row>
    <row r="444" spans="1:26" ht="30">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row>
    <row r="445" spans="1:26" ht="30">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row>
    <row r="446" spans="1:26" ht="30">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row>
    <row r="447" spans="1:26" ht="30">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row>
    <row r="448" spans="1:26" ht="30">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row>
    <row r="449" spans="1:26" ht="30">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row>
    <row r="450" spans="1:26" ht="30">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row>
    <row r="451" spans="1:26" ht="30">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row>
    <row r="452" spans="1:26" ht="30">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row>
    <row r="453" spans="1:26" ht="30">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row>
    <row r="454" spans="1:26" ht="30">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row>
    <row r="455" spans="1:26" ht="30">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row>
    <row r="456" spans="1:26" ht="30">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row>
    <row r="457" spans="1:26" ht="30">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spans="1:26" ht="30">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row>
    <row r="459" spans="1:26" ht="30">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row>
    <row r="460" spans="1:26" ht="30">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row>
    <row r="461" spans="1:26" ht="30">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row>
    <row r="462" spans="1:26" ht="30">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row>
    <row r="463" spans="1:26" ht="30">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row>
    <row r="464" spans="1:26" ht="30">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row>
    <row r="465" spans="1:26" ht="30">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row>
    <row r="466" spans="1:26" ht="30">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row>
    <row r="467" spans="1:26" ht="30">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row>
    <row r="468" spans="1:26" ht="30">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row>
    <row r="469" spans="1:26" ht="30">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spans="1:26" ht="30">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row>
    <row r="471" spans="1:26" ht="30">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row>
    <row r="472" spans="1:26" ht="30">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row>
    <row r="473" spans="1:26" ht="30">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spans="1:26" ht="30">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row>
    <row r="475" spans="1:26" ht="30">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row>
    <row r="476" spans="1:26" ht="30">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row>
    <row r="477" spans="1:26" ht="30">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row>
    <row r="478" spans="1:26" ht="30">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row>
    <row r="479" spans="1:26" ht="30">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row>
    <row r="480" spans="1:26" ht="30">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row>
    <row r="481" spans="1:26" ht="30">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row>
    <row r="482" spans="1:26" ht="30">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row>
    <row r="483" spans="1:26" ht="30">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row>
    <row r="484" spans="1:26" ht="30">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row>
    <row r="485" spans="1:26" ht="30">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row>
    <row r="486" spans="1:26" ht="30">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row>
    <row r="487" spans="1:26" ht="30">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row>
    <row r="488" spans="1:26" ht="30">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row>
    <row r="489" spans="1:26" ht="30">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spans="1:26" ht="30">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row>
    <row r="491" spans="1:26" ht="30">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row>
    <row r="492" spans="1:26" ht="30">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row>
    <row r="493" spans="1:26" ht="30">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row>
    <row r="494" spans="1:26" ht="30">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row>
    <row r="495" spans="1:26" ht="30">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row>
    <row r="496" spans="1:26" ht="30">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row>
    <row r="497" spans="1:26" ht="30">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row>
    <row r="498" spans="1:26" ht="30">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row>
    <row r="499" spans="1:26" ht="30">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row>
    <row r="500" spans="1:26" ht="30">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spans="1:26" ht="30">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row>
    <row r="502" spans="1:26" ht="30">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row>
    <row r="503" spans="1:26" ht="30">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row>
    <row r="504" spans="1:26" ht="30">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row>
    <row r="505" spans="1:26" ht="30">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row>
    <row r="506" spans="1:26" ht="30">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row>
    <row r="507" spans="1:26" ht="30">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row>
    <row r="508" spans="1:26" ht="30">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row>
    <row r="509" spans="1:26" ht="30">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row>
    <row r="510" spans="1:26" ht="30">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row>
    <row r="511" spans="1:26" ht="30">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row>
    <row r="512" spans="1:26" ht="30">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row>
    <row r="513" spans="1:26" ht="30">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row>
    <row r="514" spans="1:26" ht="30">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row>
    <row r="515" spans="1:26" ht="30">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row>
    <row r="516" spans="1:26" ht="30">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row>
    <row r="517" spans="1:26" ht="30">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row>
    <row r="518" spans="1:26" ht="30">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row>
    <row r="519" spans="1:26" ht="30">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row>
    <row r="520" spans="1:26" ht="30">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row>
    <row r="521" spans="1:26" ht="30">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row>
    <row r="522" spans="1:26" ht="30">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row>
    <row r="523" spans="1:26" ht="30">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row>
    <row r="524" spans="1:26" ht="30">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row>
    <row r="525" spans="1:26" ht="30">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row>
    <row r="526" spans="1:26" ht="30">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row>
    <row r="527" spans="1:26" ht="30">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row>
    <row r="528" spans="1:26" ht="30">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row>
    <row r="529" spans="1:26" ht="30">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row>
    <row r="530" spans="1:26" ht="30">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row>
    <row r="531" spans="1:26" ht="30">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row>
    <row r="532" spans="1:26" ht="30">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row>
    <row r="533" spans="1:26" ht="30">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row>
    <row r="534" spans="1:26" ht="30">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row>
    <row r="535" spans="1:26" ht="30">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row>
    <row r="536" spans="1:26" ht="30">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row>
    <row r="537" spans="1:26" ht="30">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row>
    <row r="538" spans="1:26" ht="30">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row>
    <row r="539" spans="1:26" ht="30">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row>
    <row r="540" spans="1:26" ht="30">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spans="1:26" ht="30">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row>
    <row r="542" spans="1:26" ht="30">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row>
    <row r="543" spans="1:26" ht="30">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row>
    <row r="544" spans="1:26" ht="30">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row>
    <row r="545" spans="1:26" ht="30">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row>
    <row r="546" spans="1:26" ht="30">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row>
    <row r="547" spans="1:26" ht="30">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row>
    <row r="548" spans="1:26" ht="30">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row>
    <row r="549" spans="1:26" ht="30">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row>
    <row r="550" spans="1:26" ht="30">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row>
    <row r="551" spans="1:26" ht="30">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row>
    <row r="552" spans="1:26" ht="30">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row>
    <row r="553" spans="1:26" ht="30">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row>
    <row r="554" spans="1:26" ht="30">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row>
    <row r="555" spans="1:26" ht="30">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row>
    <row r="556" spans="1:26" ht="30">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row>
    <row r="557" spans="1:26" ht="30">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row>
    <row r="558" spans="1:26" ht="30">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row>
    <row r="559" spans="1:26" ht="30">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row>
    <row r="560" spans="1:26" ht="30">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row>
    <row r="561" spans="1:26" ht="30">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row>
    <row r="562" spans="1:26" ht="30">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row>
    <row r="563" spans="1:26" ht="30">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row>
    <row r="564" spans="1:26" ht="30">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row>
    <row r="565" spans="1:26" ht="30">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row>
    <row r="566" spans="1:26" ht="30">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row>
    <row r="567" spans="1:26" ht="30">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row>
    <row r="568" spans="1:26" ht="30">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spans="1:26" ht="30">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row>
    <row r="570" spans="1:26" ht="30">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row>
    <row r="571" spans="1:26" ht="30">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row>
    <row r="572" spans="1:26" ht="30">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row>
    <row r="573" spans="1:26" ht="30">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row>
    <row r="574" spans="1:26" ht="30">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row>
    <row r="575" spans="1:26" ht="30">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row>
    <row r="576" spans="1:26" ht="30">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row>
    <row r="577" spans="1:26" ht="30">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row>
    <row r="578" spans="1:26" ht="30">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row>
    <row r="579" spans="1:26" ht="30">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row>
    <row r="580" spans="1:26" ht="30">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row>
    <row r="581" spans="1:26" ht="30">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row>
    <row r="582" spans="1:26" ht="30">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row>
    <row r="583" spans="1:26" ht="30">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row>
    <row r="584" spans="1:26" ht="30">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row>
    <row r="585" spans="1:26" ht="30">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spans="1:26" ht="30">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row>
    <row r="587" spans="1:26" ht="30">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row>
    <row r="588" spans="1:26" ht="30">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row>
    <row r="589" spans="1:26" ht="30">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row>
    <row r="590" spans="1:26" ht="30">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row>
    <row r="591" spans="1:26" ht="30">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row>
    <row r="592" spans="1:26" ht="30">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row>
    <row r="593" spans="1:26" ht="30">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row>
    <row r="594" spans="1:26" ht="30">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row>
    <row r="595" spans="1:26" ht="30">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row>
    <row r="596" spans="1:26" ht="30">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row>
    <row r="597" spans="1:26" ht="30">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row>
    <row r="598" spans="1:26" ht="30">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row>
    <row r="599" spans="1:26" ht="30">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row>
    <row r="600" spans="1:26" ht="30">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row>
    <row r="601" spans="1:26" ht="30">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row>
    <row r="602" spans="1:26" ht="30">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row>
    <row r="603" spans="1:26" ht="30">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row>
    <row r="604" spans="1:26" ht="30">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row>
    <row r="605" spans="1:26" ht="30">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row>
    <row r="606" spans="1:26" ht="30">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row>
    <row r="607" spans="1:26" ht="30">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row>
    <row r="608" spans="1:26" ht="30">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row>
    <row r="609" spans="1:26" ht="30">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row>
    <row r="610" spans="1:26" ht="30">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row>
    <row r="611" spans="1:26" ht="30">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row>
    <row r="612" spans="1:26" ht="30">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row>
    <row r="613" spans="1:26" ht="30">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row>
    <row r="614" spans="1:26" ht="30">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row>
    <row r="615" spans="1:26" ht="30">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row>
    <row r="616" spans="1:26" ht="30">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row>
    <row r="617" spans="1:26" ht="30">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row>
    <row r="618" spans="1:26" ht="30">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row>
    <row r="619" spans="1:26" ht="30">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row>
    <row r="620" spans="1:26" ht="30">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row>
    <row r="621" spans="1:26" ht="30">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row>
    <row r="622" spans="1:26" ht="30">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row>
    <row r="623" spans="1:26" ht="30">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row>
    <row r="624" spans="1:26" ht="30">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row>
    <row r="625" spans="1:26" ht="30">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row>
    <row r="626" spans="1:26" ht="30">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row>
    <row r="627" spans="1:26" ht="30">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row>
    <row r="628" spans="1:26" ht="30">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row>
    <row r="629" spans="1:26" ht="30">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row>
    <row r="630" spans="1:26" ht="30">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row>
    <row r="631" spans="1:26" ht="30">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row>
    <row r="632" spans="1:26" ht="30">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row>
    <row r="633" spans="1:26" ht="30">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row>
    <row r="634" spans="1:26" ht="30">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row>
    <row r="635" spans="1:26" ht="30">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row>
    <row r="636" spans="1:26" ht="30">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row>
    <row r="637" spans="1:26" ht="30">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row>
    <row r="638" spans="1:26" ht="30">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row>
    <row r="639" spans="1:26" ht="30">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row>
    <row r="640" spans="1:26" ht="30">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row>
    <row r="641" spans="1:26" ht="30">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row>
    <row r="642" spans="1:26" ht="30">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row>
    <row r="643" spans="1:26" ht="30">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row>
    <row r="644" spans="1:26" ht="30">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row>
    <row r="645" spans="1:26" ht="30">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row>
    <row r="646" spans="1:26" ht="30">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row>
    <row r="647" spans="1:26" ht="30">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row>
    <row r="648" spans="1:26" ht="30">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row>
    <row r="649" spans="1:26" ht="30">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row>
    <row r="650" spans="1:26" ht="30">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row>
    <row r="651" spans="1:26" ht="30">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row>
    <row r="652" spans="1:26" ht="30">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row>
    <row r="653" spans="1:26" ht="30">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row>
    <row r="654" spans="1:26" ht="30">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row>
    <row r="655" spans="1:26" ht="30">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row>
    <row r="656" spans="1:26" ht="30">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row>
    <row r="657" spans="1:26" ht="30">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row>
    <row r="658" spans="1:26" ht="30">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row>
    <row r="659" spans="1:26" ht="30">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row>
    <row r="660" spans="1:26" ht="30">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row>
    <row r="661" spans="1:26" ht="30">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row>
    <row r="662" spans="1:26" ht="30">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row>
    <row r="663" spans="1:26" ht="30">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row>
    <row r="664" spans="1:26" ht="30">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row>
    <row r="665" spans="1:26" ht="30">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row>
    <row r="666" spans="1:26" ht="30">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row>
    <row r="667" spans="1:26" ht="30">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row>
    <row r="668" spans="1:26" ht="30">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row>
    <row r="669" spans="1:26" ht="30">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row>
    <row r="670" spans="1:26" ht="30">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row>
    <row r="671" spans="1:26" ht="30">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row>
    <row r="672" spans="1:26" ht="30">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row>
    <row r="673" spans="1:26" ht="30">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row>
    <row r="674" spans="1:26" ht="30">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row>
    <row r="675" spans="1:26" ht="30">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row>
    <row r="676" spans="1:26" ht="30">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row>
    <row r="677" spans="1:26" ht="30">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row>
    <row r="678" spans="1:26" ht="30">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row>
    <row r="679" spans="1:26" ht="30">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row>
    <row r="680" spans="1:26" ht="30">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row>
    <row r="681" spans="1:26" ht="30">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row>
    <row r="682" spans="1:26" ht="30">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row>
    <row r="683" spans="1:26" ht="30">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row>
    <row r="684" spans="1:26" ht="30">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row>
    <row r="685" spans="1:26" ht="30">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row>
    <row r="686" spans="1:26" ht="30">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row>
    <row r="687" spans="1:26" ht="30">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row>
    <row r="688" spans="1:26" ht="30">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row>
    <row r="689" spans="1:26" ht="30">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row>
    <row r="690" spans="1:26" ht="30">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row>
    <row r="691" spans="1:26" ht="30">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row>
    <row r="692" spans="1:26" ht="30">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row>
    <row r="693" spans="1:26" ht="30">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row>
    <row r="694" spans="1:26" ht="30">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row>
    <row r="695" spans="1:26" ht="30">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row>
    <row r="696" spans="1:26" ht="30">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row>
    <row r="697" spans="1:26" ht="30">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row>
    <row r="698" spans="1:26" ht="30">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row>
    <row r="699" spans="1:26" ht="30">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row>
    <row r="700" spans="1:26" ht="30">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row>
    <row r="701" spans="1:26" ht="30">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row>
    <row r="702" spans="1:26" ht="30">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row>
    <row r="703" spans="1:26" ht="30">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row>
    <row r="704" spans="1:26" ht="30">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row>
    <row r="705" spans="1:26" ht="30">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row>
    <row r="706" spans="1:26" ht="30">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row>
    <row r="707" spans="1:26" ht="30">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row>
    <row r="708" spans="1:26" ht="30">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row>
    <row r="709" spans="1:26" ht="30">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row>
    <row r="710" spans="1:26" ht="30">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row>
    <row r="711" spans="1:26" ht="30">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row>
    <row r="712" spans="1:26" ht="30">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row>
    <row r="713" spans="1:26" ht="30">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row>
    <row r="714" spans="1:26" ht="30">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row>
    <row r="715" spans="1:26" ht="30">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row>
    <row r="716" spans="1:26" ht="30">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row>
    <row r="717" spans="1:26" ht="30">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row>
    <row r="718" spans="1:26" ht="30">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row>
    <row r="719" spans="1:26" ht="30">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row>
    <row r="720" spans="1:26" ht="30">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row>
    <row r="721" spans="1:26" ht="30">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row>
    <row r="722" spans="1:26" ht="30">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row>
    <row r="723" spans="1:26" ht="30">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row>
    <row r="724" spans="1:26" ht="30">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row>
    <row r="725" spans="1:26" ht="30">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row>
    <row r="726" spans="1:26" ht="30">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row>
    <row r="727" spans="1:26" ht="30">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row>
    <row r="728" spans="1:26" ht="30">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row>
    <row r="729" spans="1:26" ht="30">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row>
    <row r="730" spans="1:26" ht="30">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row>
    <row r="731" spans="1:26" ht="30">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row>
    <row r="732" spans="1:26" ht="30">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row>
    <row r="733" spans="1:26" ht="30">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row>
    <row r="734" spans="1:26" ht="30">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row>
    <row r="735" spans="1:26" ht="30">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row>
    <row r="736" spans="1:26" ht="30">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row>
    <row r="737" spans="1:26" ht="30">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row>
    <row r="738" spans="1:26" ht="30">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row>
    <row r="739" spans="1:26" ht="30">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row>
    <row r="740" spans="1:26" ht="30">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row>
    <row r="741" spans="1:26" ht="30">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row>
    <row r="742" spans="1:26" ht="30">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row>
    <row r="743" spans="1:26" ht="30">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row>
    <row r="744" spans="1:26" ht="30">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row>
    <row r="745" spans="1:26" ht="30">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row>
    <row r="746" spans="1:26" ht="30">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row>
    <row r="747" spans="1:26" ht="30">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row>
    <row r="748" spans="1:26" ht="30">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row>
    <row r="749" spans="1:26" ht="30">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row>
    <row r="750" spans="1:26" ht="30">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row>
    <row r="751" spans="1:26" ht="30">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row>
    <row r="752" spans="1:26" ht="30">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row>
    <row r="753" spans="1:26" ht="30">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row>
    <row r="754" spans="1:26" ht="30">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row>
    <row r="755" spans="1:26" ht="30">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row>
    <row r="756" spans="1:26" ht="30">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row>
    <row r="757" spans="1:26" ht="30">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row>
    <row r="758" spans="1:26" ht="30">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row>
    <row r="759" spans="1:26" ht="30">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row>
    <row r="760" spans="1:26" ht="30">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row>
    <row r="761" spans="1:26" ht="30">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row>
    <row r="762" spans="1:26" ht="30">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row>
    <row r="763" spans="1:26" ht="30">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row>
    <row r="764" spans="1:26" ht="30">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row>
    <row r="765" spans="1:26" ht="30">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row>
    <row r="766" spans="1:26" ht="30">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row>
    <row r="767" spans="1:26" ht="30">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row>
    <row r="768" spans="1:26" ht="30">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row>
    <row r="769" spans="1:26" ht="30">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row>
    <row r="770" spans="1:26" ht="30">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row>
    <row r="771" spans="1:26" ht="30">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row>
    <row r="772" spans="1:26" ht="30">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row>
    <row r="773" spans="1:26" ht="30">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row>
    <row r="774" spans="1:26" ht="30">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row>
    <row r="775" spans="1:26" ht="30">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row>
    <row r="776" spans="1:26" ht="30">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row>
    <row r="777" spans="1:26" ht="30">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row>
    <row r="778" spans="1:26" ht="30">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row>
    <row r="779" spans="1:26" ht="30">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row>
    <row r="780" spans="1:26" ht="30">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row>
    <row r="781" spans="1:26" ht="30">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row>
    <row r="782" spans="1:26" ht="30">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row>
    <row r="783" spans="1:26" ht="30">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row>
    <row r="784" spans="1:26" ht="30">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row>
    <row r="785" spans="1:26" ht="30">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row>
    <row r="786" spans="1:26" ht="30">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row>
    <row r="787" spans="1:26" ht="30">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row>
    <row r="788" spans="1:26" ht="30">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row>
    <row r="789" spans="1:26" ht="30">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row>
    <row r="790" spans="1:26" ht="30">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row>
    <row r="791" spans="1:26" ht="30">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row>
    <row r="792" spans="1:26" ht="30">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row>
    <row r="793" spans="1:26" ht="30">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row>
    <row r="794" spans="1:26" ht="30">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row>
    <row r="795" spans="1:26" ht="30">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row>
    <row r="796" spans="1:26" ht="30">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row>
    <row r="797" spans="1:26" ht="30">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row>
    <row r="798" spans="1:26" ht="30">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row>
    <row r="799" spans="1:26" ht="30">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row>
    <row r="800" spans="1:26" ht="30">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row>
    <row r="801" spans="1:26" ht="30">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row>
    <row r="802" spans="1:26" ht="30">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row>
    <row r="803" spans="1:26" ht="30">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row>
    <row r="804" spans="1:26" ht="30">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row>
    <row r="805" spans="1:26" ht="30">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row>
    <row r="806" spans="1:26" ht="30">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row>
    <row r="807" spans="1:26" ht="30">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row>
    <row r="808" spans="1:26" ht="30">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row>
    <row r="809" spans="1:26" ht="30">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row>
    <row r="810" spans="1:26" ht="30">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row>
    <row r="811" spans="1:26" ht="30">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row>
    <row r="812" spans="1:26" ht="30">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row>
    <row r="813" spans="1:26" ht="30">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row>
    <row r="814" spans="1:26" ht="30">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row>
    <row r="815" spans="1:26" ht="30">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row>
    <row r="816" spans="1:26" ht="30">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row>
    <row r="817" spans="1:26" ht="30">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row>
    <row r="818" spans="1:26" ht="30">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row>
    <row r="819" spans="1:26" ht="30">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row>
    <row r="820" spans="1:26" ht="30">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row>
    <row r="821" spans="1:26" ht="30">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row>
    <row r="822" spans="1:26" ht="30">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row>
    <row r="823" spans="1:26" ht="30">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row>
    <row r="824" spans="1:26" ht="30">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row>
    <row r="825" spans="1:26" ht="30">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row>
    <row r="826" spans="1:26" ht="30">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row>
    <row r="827" spans="1:26" ht="30">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row>
    <row r="828" spans="1:26" ht="30">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row>
    <row r="829" spans="1:26" ht="30">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row>
    <row r="830" spans="1:26" ht="30">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row>
    <row r="831" spans="1:26" ht="30">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row>
    <row r="832" spans="1:26" ht="30">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row>
    <row r="833" spans="1:26" ht="30">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row>
    <row r="834" spans="1:26" ht="30">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row>
    <row r="835" spans="1:26" ht="30">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row>
    <row r="836" spans="1:26" ht="30">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row>
    <row r="837" spans="1:26" ht="30">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row>
    <row r="838" spans="1:26" ht="30">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row>
    <row r="839" spans="1:26" ht="30">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row>
    <row r="840" spans="1:26" ht="30">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row>
    <row r="841" spans="1:26" ht="30">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row>
    <row r="842" spans="1:26" ht="30">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row>
    <row r="843" spans="1:26" ht="30">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row>
    <row r="844" spans="1:26" ht="30">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row>
    <row r="845" spans="1:26" ht="30">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row>
    <row r="846" spans="1:26" ht="30">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row>
    <row r="847" spans="1:26" ht="30">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row>
    <row r="848" spans="1:26" ht="30">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row>
    <row r="849" spans="1:26" ht="30">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row>
    <row r="850" spans="1:26" ht="30">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row>
    <row r="851" spans="1:26" ht="30">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row>
    <row r="852" spans="1:26" ht="30">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row>
    <row r="853" spans="1:26" ht="30">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row>
    <row r="854" spans="1:26" ht="30">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row>
    <row r="855" spans="1:26" ht="30">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row>
    <row r="856" spans="1:26" ht="30">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row>
    <row r="857" spans="1:26" ht="30">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row>
    <row r="858" spans="1:26" ht="30">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row>
    <row r="859" spans="1:26" ht="30">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row>
    <row r="860" spans="1:26" ht="30">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row>
    <row r="861" spans="1:26" ht="30">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row>
    <row r="862" spans="1:26" ht="30">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row>
    <row r="863" spans="1:26" ht="30">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row>
    <row r="864" spans="1:26" ht="30">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row>
    <row r="865" spans="1:26" ht="30">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row>
    <row r="866" spans="1:26" ht="30">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row>
    <row r="867" spans="1:26" ht="30">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row>
    <row r="868" spans="1:26" ht="30">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row>
    <row r="869" spans="1:26" ht="30">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row>
    <row r="870" spans="1:26" ht="30">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row>
    <row r="871" spans="1:26" ht="30">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row>
    <row r="872" spans="1:26" ht="30">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row>
    <row r="873" spans="1:26" ht="30">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row>
    <row r="874" spans="1:26" ht="30">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row>
    <row r="875" spans="1:26" ht="30">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row>
    <row r="876" spans="1:26" ht="30">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row>
    <row r="877" spans="1:26" ht="30">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row>
    <row r="878" spans="1:26" ht="30">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row>
    <row r="879" spans="1:26" ht="30">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row>
    <row r="880" spans="1:26" ht="30">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row>
    <row r="881" spans="1:26" ht="30">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row>
    <row r="882" spans="1:26" ht="30">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row>
    <row r="883" spans="1:26" ht="30">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row>
    <row r="884" spans="1:26" ht="30">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row>
    <row r="885" spans="1:26" ht="30">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row>
    <row r="886" spans="1:26" ht="30">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row>
    <row r="887" spans="1:26" ht="30">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row>
    <row r="888" spans="1:26" ht="30">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row>
    <row r="889" spans="1:26" ht="30">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row>
    <row r="890" spans="1:26" ht="30">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row>
    <row r="891" spans="1:26" ht="30">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row>
    <row r="892" spans="1:26" ht="30">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row>
    <row r="893" spans="1:26" ht="30">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row>
    <row r="894" spans="1:26" ht="30">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row>
    <row r="895" spans="1:26" ht="30">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row>
    <row r="896" spans="1:26" ht="30">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row>
    <row r="897" spans="1:26" ht="30">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row>
    <row r="898" spans="1:26" ht="30">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row>
    <row r="899" spans="1:26" ht="30">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row>
    <row r="900" spans="1:26" ht="30">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row>
    <row r="901" spans="1:26" ht="30">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row>
    <row r="902" spans="1:26" ht="30">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row>
    <row r="903" spans="1:26" ht="30">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row>
    <row r="904" spans="1:26" ht="30">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row>
    <row r="905" spans="1:26" ht="30">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row>
    <row r="906" spans="1:26" ht="30">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row>
    <row r="907" spans="1:26" ht="30">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row>
    <row r="908" spans="1:26" ht="30">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row>
    <row r="909" spans="1:26" ht="30">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row>
    <row r="910" spans="1:26" ht="30">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row>
    <row r="911" spans="1:26" ht="30">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row>
    <row r="912" spans="1:26" ht="30">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row>
    <row r="913" spans="1:26" ht="30">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row>
    <row r="914" spans="1:26" ht="30">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row>
    <row r="915" spans="1:26" ht="30">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row>
    <row r="916" spans="1:26" ht="30">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row>
    <row r="917" spans="1:26" ht="30">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row>
    <row r="918" spans="1:26" ht="30">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row>
    <row r="919" spans="1:26" ht="30">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row>
    <row r="920" spans="1:26" ht="30">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row>
    <row r="921" spans="1:26" ht="30">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row>
    <row r="922" spans="1:26" ht="30">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row>
    <row r="923" spans="1:26" ht="30">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row>
    <row r="924" spans="1:26" ht="30">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row>
    <row r="925" spans="1:26" ht="30">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row>
    <row r="926" spans="1:26" ht="30">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row>
    <row r="927" spans="1:26" ht="30">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row>
    <row r="928" spans="1:26" ht="30">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row>
    <row r="929" spans="1:26" ht="30">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row>
    <row r="930" spans="1:26" ht="30">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row>
    <row r="931" spans="1:26" ht="30">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row>
    <row r="932" spans="1:26" ht="30">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row>
    <row r="933" spans="1:26" ht="30">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row>
    <row r="934" spans="1:26" ht="30">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row>
    <row r="935" spans="1:26" ht="30">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row>
    <row r="936" spans="1:26" ht="30">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row>
    <row r="937" spans="1:26" ht="30">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row>
    <row r="938" spans="1:26" ht="30">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row>
    <row r="939" spans="1:26" ht="30">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row>
    <row r="940" spans="1:26" ht="30">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row>
    <row r="941" spans="1:26" ht="30">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row>
    <row r="942" spans="1:26" ht="30">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row>
    <row r="943" spans="1:26" ht="30">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row>
    <row r="944" spans="1:26" ht="30">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row>
    <row r="945" spans="1:26" ht="30">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row>
    <row r="946" spans="1:26" ht="30">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row>
    <row r="947" spans="1:26" ht="30">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row>
    <row r="948" spans="1:26" ht="30">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row>
    <row r="949" spans="1:26" ht="30">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row>
    <row r="950" spans="1:26" ht="30">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row>
    <row r="951" spans="1:26" ht="30">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row>
    <row r="952" spans="1:26" ht="30">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row>
    <row r="953" spans="1:26" ht="30">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row>
    <row r="954" spans="1:26" ht="30">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row>
    <row r="955" spans="1:26" ht="30">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row>
    <row r="956" spans="1:26" ht="30">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row>
    <row r="957" spans="1:26" ht="30">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row>
    <row r="958" spans="1:26" ht="30">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row>
    <row r="959" spans="1:26" ht="30">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row>
    <row r="960" spans="1:26" ht="30">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row>
    <row r="961" spans="1:26" ht="30">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row>
    <row r="962" spans="1:26" ht="30">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row>
    <row r="963" spans="1:26" ht="30">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row>
    <row r="964" spans="1:26" ht="30">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row>
    <row r="965" spans="1:26" ht="30">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row>
    <row r="966" spans="1:26" ht="30">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row>
    <row r="967" spans="1:26" ht="30">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row>
    <row r="968" spans="1:26" ht="30">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row>
    <row r="969" spans="1:26" ht="30">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row>
    <row r="970" spans="1:26" ht="30">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row>
    <row r="971" spans="1:26" ht="30">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row>
    <row r="972" spans="1:26" ht="30">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row>
    <row r="973" spans="1:26" ht="30">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row>
    <row r="974" spans="1:26" ht="30">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row>
    <row r="975" spans="1:26" ht="30">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row>
    <row r="976" spans="1:26" ht="30">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row>
    <row r="977" spans="1:26" ht="30">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row>
    <row r="978" spans="1:26" ht="30">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row>
    <row r="979" spans="1:26" ht="30">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row>
    <row r="980" spans="1:26" ht="30">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row>
    <row r="981" spans="1:26" ht="30">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row>
    <row r="982" spans="1:26" ht="30">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row>
    <row r="983" spans="1:26" ht="30">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row>
    <row r="984" spans="1:26" ht="30">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row>
    <row r="985" spans="1:26" ht="30">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row>
    <row r="986" spans="1:26" ht="30">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row>
    <row r="987" spans="1:26" ht="30">
      <c r="A987" s="121"/>
      <c r="B987" s="121"/>
      <c r="C987" s="121"/>
      <c r="D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121"/>
    </row>
    <row r="988" spans="1:26" ht="30">
      <c r="A988" s="121"/>
      <c r="B988" s="121"/>
      <c r="C988" s="121"/>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row>
    <row r="989" spans="1:26" ht="30">
      <c r="A989" s="121"/>
      <c r="B989" s="121"/>
      <c r="C989" s="121"/>
      <c r="D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121"/>
    </row>
    <row r="990" spans="1:26" ht="30">
      <c r="A990" s="121"/>
      <c r="B990" s="121"/>
      <c r="C990" s="121"/>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row>
    <row r="991" spans="1:26" ht="30">
      <c r="A991" s="121"/>
      <c r="B991" s="121"/>
      <c r="C991" s="121"/>
      <c r="D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121"/>
    </row>
    <row r="992" spans="1:26" ht="30">
      <c r="A992" s="121"/>
      <c r="B992" s="121"/>
      <c r="C992" s="121"/>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row>
    <row r="993" spans="1:26" ht="30">
      <c r="A993" s="121"/>
      <c r="B993" s="121"/>
      <c r="C993" s="121"/>
      <c r="D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121"/>
    </row>
    <row r="994" spans="1:26" ht="30">
      <c r="A994" s="121"/>
      <c r="B994" s="121"/>
      <c r="C994" s="121"/>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row>
    <row r="995" spans="1:26" ht="30">
      <c r="A995" s="121"/>
      <c r="B995" s="121"/>
      <c r="C995" s="121"/>
      <c r="D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121"/>
    </row>
    <row r="996" spans="1:26" ht="30">
      <c r="A996" s="121"/>
      <c r="B996" s="121"/>
      <c r="C996" s="121"/>
      <c r="D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121"/>
    </row>
    <row r="997" spans="1:26" ht="30">
      <c r="A997" s="121"/>
      <c r="B997" s="121"/>
      <c r="C997" s="121"/>
      <c r="D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121"/>
    </row>
    <row r="998" spans="1:26" ht="30">
      <c r="A998" s="121"/>
      <c r="B998" s="121"/>
      <c r="C998" s="121"/>
      <c r="D998" s="121"/>
      <c r="E998" s="121"/>
      <c r="F998" s="121"/>
      <c r="G998" s="121"/>
      <c r="H998" s="121"/>
      <c r="I998" s="121"/>
      <c r="J998" s="121"/>
      <c r="K998" s="121"/>
      <c r="L998" s="121"/>
      <c r="M998" s="121"/>
      <c r="N998" s="121"/>
      <c r="O998" s="121"/>
      <c r="P998" s="121"/>
      <c r="Q998" s="121"/>
      <c r="R998" s="121"/>
      <c r="S998" s="121"/>
      <c r="T998" s="121"/>
      <c r="U998" s="121"/>
      <c r="V998" s="121"/>
      <c r="W998" s="121"/>
      <c r="X998" s="121"/>
      <c r="Y998" s="121"/>
      <c r="Z998" s="121"/>
    </row>
    <row r="999" spans="1:26" ht="30">
      <c r="A999" s="121"/>
      <c r="B999" s="121"/>
      <c r="C999" s="121"/>
      <c r="D999" s="121"/>
      <c r="E999" s="121"/>
      <c r="F999" s="121"/>
      <c r="G999" s="121"/>
      <c r="H999" s="121"/>
      <c r="I999" s="121"/>
      <c r="J999" s="121"/>
      <c r="K999" s="121"/>
      <c r="L999" s="121"/>
      <c r="M999" s="121"/>
      <c r="N999" s="121"/>
      <c r="O999" s="121"/>
      <c r="P999" s="121"/>
      <c r="Q999" s="121"/>
      <c r="R999" s="121"/>
      <c r="S999" s="121"/>
      <c r="T999" s="121"/>
      <c r="U999" s="121"/>
      <c r="V999" s="121"/>
      <c r="W999" s="121"/>
      <c r="X999" s="121"/>
      <c r="Y999" s="121"/>
      <c r="Z999" s="121"/>
    </row>
    <row r="1000" spans="1:26" ht="30">
      <c r="A1000" s="121"/>
      <c r="B1000" s="121"/>
      <c r="C1000" s="121"/>
      <c r="D1000" s="121"/>
      <c r="E1000" s="121"/>
      <c r="F1000" s="121"/>
      <c r="G1000" s="121"/>
      <c r="H1000" s="121"/>
      <c r="I1000" s="121"/>
      <c r="J1000" s="121"/>
      <c r="K1000" s="121"/>
      <c r="L1000" s="121"/>
      <c r="M1000" s="121"/>
      <c r="N1000" s="121"/>
      <c r="O1000" s="121"/>
      <c r="P1000" s="121"/>
      <c r="Q1000" s="121"/>
      <c r="R1000" s="121"/>
      <c r="S1000" s="121"/>
      <c r="T1000" s="121"/>
      <c r="U1000" s="121"/>
      <c r="V1000" s="121"/>
      <c r="W1000" s="121"/>
      <c r="X1000" s="121"/>
      <c r="Y1000" s="121"/>
      <c r="Z1000" s="12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FF"/>
    <outlinePr summaryBelow="0" summaryRight="0"/>
    <pageSetUpPr fitToPage="1"/>
  </sheetPr>
  <dimension ref="A1:Z1000"/>
  <sheetViews>
    <sheetView workbookViewId="0"/>
  </sheetViews>
  <sheetFormatPr baseColWidth="10" defaultColWidth="12.6640625" defaultRowHeight="15.75" customHeight="1"/>
  <cols>
    <col min="1" max="2" width="12.6640625" customWidth="1"/>
    <col min="3" max="3" width="4.44140625" customWidth="1"/>
    <col min="4" max="5" width="12.6640625" customWidth="1"/>
    <col min="6" max="6" width="5.44140625" customWidth="1"/>
    <col min="10" max="10" width="15.33203125" customWidth="1"/>
    <col min="11" max="12" width="14.33203125" customWidth="1"/>
  </cols>
  <sheetData>
    <row r="1" spans="1:26" ht="15.75" customHeight="1">
      <c r="A1" s="269" t="s">
        <v>168</v>
      </c>
      <c r="B1" s="235"/>
      <c r="C1" s="235"/>
      <c r="D1" s="235"/>
      <c r="E1" s="235"/>
      <c r="F1" s="235"/>
      <c r="G1" s="235"/>
      <c r="H1" s="236"/>
      <c r="J1" s="270" t="s">
        <v>169</v>
      </c>
      <c r="K1" s="220"/>
      <c r="L1" s="220"/>
      <c r="M1" s="220"/>
      <c r="N1" s="220"/>
    </row>
    <row r="2" spans="1:26" ht="15.75" customHeight="1">
      <c r="A2" s="271" t="s">
        <v>170</v>
      </c>
      <c r="B2" s="272"/>
      <c r="C2" s="110"/>
      <c r="D2" s="271" t="s">
        <v>171</v>
      </c>
      <c r="E2" s="272"/>
      <c r="F2" s="110"/>
      <c r="G2" s="273" t="s">
        <v>172</v>
      </c>
      <c r="H2" s="272"/>
      <c r="I2" s="110"/>
      <c r="J2" s="130" t="s">
        <v>173</v>
      </c>
      <c r="K2" s="131"/>
      <c r="L2" s="131"/>
      <c r="M2" s="110"/>
      <c r="N2" s="110"/>
      <c r="O2" s="110"/>
      <c r="P2" s="110"/>
      <c r="Q2" s="110"/>
      <c r="R2" s="110"/>
      <c r="S2" s="110"/>
      <c r="T2" s="110"/>
      <c r="U2" s="110"/>
      <c r="V2" s="110"/>
      <c r="W2" s="110"/>
      <c r="X2" s="110"/>
      <c r="Y2" s="110"/>
      <c r="Z2" s="110"/>
    </row>
    <row r="3" spans="1:26">
      <c r="A3" s="132" t="s">
        <v>174</v>
      </c>
      <c r="B3" s="133">
        <v>4</v>
      </c>
      <c r="C3" s="85"/>
      <c r="D3" s="132" t="s">
        <v>174</v>
      </c>
      <c r="E3" s="133">
        <v>5</v>
      </c>
      <c r="F3" s="85"/>
      <c r="G3" s="134"/>
      <c r="H3" s="135"/>
      <c r="I3" s="85"/>
      <c r="J3" s="85"/>
      <c r="K3" s="136"/>
      <c r="L3" s="137"/>
      <c r="M3" s="85"/>
      <c r="N3" s="85"/>
      <c r="O3" s="85"/>
      <c r="P3" s="85"/>
      <c r="Q3" s="85"/>
      <c r="R3" s="85"/>
      <c r="S3" s="85"/>
      <c r="T3" s="85"/>
      <c r="U3" s="85"/>
      <c r="V3" s="85"/>
      <c r="W3" s="85"/>
      <c r="X3" s="85"/>
      <c r="Y3" s="85"/>
      <c r="Z3" s="85"/>
    </row>
    <row r="4" spans="1:26">
      <c r="A4" s="132" t="s">
        <v>175</v>
      </c>
      <c r="B4" s="133">
        <v>13</v>
      </c>
      <c r="C4" s="85"/>
      <c r="D4" s="132"/>
      <c r="E4" s="138"/>
      <c r="F4" s="85"/>
      <c r="G4" s="262" t="s">
        <v>176</v>
      </c>
      <c r="H4" s="264">
        <f>E7+B7+(B6/2)+B21+E21*3/4</f>
        <v>636.9363080866799</v>
      </c>
      <c r="I4" s="85"/>
      <c r="P4" s="85"/>
      <c r="Q4" s="85"/>
      <c r="R4" s="85"/>
      <c r="S4" s="85"/>
      <c r="T4" s="85"/>
      <c r="U4" s="85"/>
      <c r="V4" s="85"/>
      <c r="W4" s="85"/>
      <c r="X4" s="85"/>
      <c r="Y4" s="85"/>
      <c r="Z4" s="85"/>
    </row>
    <row r="5" spans="1:26">
      <c r="A5" s="132"/>
      <c r="B5" s="139"/>
      <c r="C5" s="85"/>
      <c r="D5" s="132"/>
      <c r="E5" s="138"/>
      <c r="F5" s="85"/>
      <c r="G5" s="263"/>
      <c r="H5" s="265"/>
      <c r="I5" s="85"/>
      <c r="P5" s="85"/>
      <c r="Q5" s="85"/>
      <c r="R5" s="85"/>
      <c r="S5" s="85"/>
      <c r="T5" s="85"/>
      <c r="U5" s="85"/>
      <c r="V5" s="85"/>
      <c r="W5" s="85"/>
      <c r="X5" s="85"/>
      <c r="Y5" s="85"/>
      <c r="Z5" s="85"/>
    </row>
    <row r="6" spans="1:26">
      <c r="A6" s="132" t="s">
        <v>177</v>
      </c>
      <c r="B6" s="140">
        <f>2*PI()*B3^2</f>
        <v>100.53096491487338</v>
      </c>
      <c r="C6" s="85"/>
      <c r="D6" s="132" t="s">
        <v>176</v>
      </c>
      <c r="E6" s="140">
        <f>4*PI()*E3^2</f>
        <v>314.15926535897933</v>
      </c>
      <c r="F6" s="85"/>
      <c r="G6" s="134"/>
      <c r="I6" s="85"/>
      <c r="P6" s="85"/>
      <c r="Q6" s="85"/>
      <c r="R6" s="85"/>
      <c r="S6" s="85"/>
      <c r="T6" s="85"/>
      <c r="U6" s="85"/>
      <c r="V6" s="85"/>
      <c r="W6" s="85"/>
      <c r="X6" s="85"/>
      <c r="Y6" s="85"/>
      <c r="Z6" s="85"/>
    </row>
    <row r="7" spans="1:26">
      <c r="A7" s="132" t="s">
        <v>178</v>
      </c>
      <c r="B7" s="140">
        <f>PI()*2*B3*B4</f>
        <v>326.72563597333851</v>
      </c>
      <c r="C7" s="85"/>
      <c r="D7" s="132" t="s">
        <v>179</v>
      </c>
      <c r="E7" s="140">
        <f>E6/2</f>
        <v>157.07963267948966</v>
      </c>
      <c r="F7" s="85"/>
      <c r="G7" s="134"/>
      <c r="H7" s="135"/>
      <c r="I7" s="85"/>
      <c r="J7" s="85"/>
      <c r="K7" s="141"/>
      <c r="L7" s="142"/>
      <c r="M7" s="142"/>
      <c r="N7" s="142"/>
      <c r="O7" s="142"/>
      <c r="P7" s="85"/>
      <c r="Q7" s="85"/>
      <c r="R7" s="85"/>
      <c r="S7" s="85"/>
      <c r="T7" s="85"/>
      <c r="U7" s="85"/>
      <c r="V7" s="85"/>
      <c r="W7" s="85"/>
      <c r="X7" s="85"/>
      <c r="Y7" s="85"/>
      <c r="Z7" s="85"/>
    </row>
    <row r="8" spans="1:26">
      <c r="A8" s="132" t="s">
        <v>176</v>
      </c>
      <c r="B8" s="140">
        <f>B6+B7</f>
        <v>427.25660088821189</v>
      </c>
      <c r="C8" s="85"/>
      <c r="D8" s="132"/>
      <c r="E8" s="139"/>
      <c r="F8" s="85"/>
      <c r="G8" s="134"/>
      <c r="H8" s="135"/>
      <c r="I8" s="85"/>
      <c r="J8" s="85"/>
      <c r="K8" s="136"/>
      <c r="L8" s="143"/>
      <c r="M8" s="143"/>
      <c r="N8" s="143"/>
      <c r="O8" s="143"/>
      <c r="P8" s="85"/>
      <c r="Q8" s="85"/>
      <c r="R8" s="85"/>
      <c r="S8" s="85"/>
      <c r="T8" s="85"/>
      <c r="U8" s="85"/>
      <c r="V8" s="85"/>
      <c r="W8" s="85"/>
      <c r="X8" s="85"/>
      <c r="Y8" s="85"/>
      <c r="Z8" s="85"/>
    </row>
    <row r="9" spans="1:26">
      <c r="A9" s="132"/>
      <c r="B9" s="139"/>
      <c r="C9" s="85"/>
      <c r="D9" s="132"/>
      <c r="E9" s="139"/>
      <c r="F9" s="85"/>
      <c r="G9" s="262" t="s">
        <v>180</v>
      </c>
      <c r="H9" s="264">
        <f>B10+E11-B24-E24</f>
        <v>847.64594300514204</v>
      </c>
      <c r="I9" s="85"/>
      <c r="J9" s="85"/>
      <c r="K9" s="141"/>
      <c r="L9" s="144"/>
      <c r="M9" s="144"/>
      <c r="N9" s="144"/>
      <c r="O9" s="144"/>
      <c r="P9" s="85"/>
      <c r="Q9" s="85"/>
      <c r="R9" s="85"/>
      <c r="S9" s="85"/>
      <c r="T9" s="85"/>
      <c r="U9" s="85"/>
      <c r="V9" s="85"/>
      <c r="W9" s="85"/>
      <c r="X9" s="85"/>
      <c r="Y9" s="85"/>
      <c r="Z9" s="85"/>
    </row>
    <row r="10" spans="1:26">
      <c r="A10" s="132" t="s">
        <v>181</v>
      </c>
      <c r="B10" s="140">
        <f>PI()*B4*B3^2</f>
        <v>653.45127194667702</v>
      </c>
      <c r="C10" s="85"/>
      <c r="D10" s="132" t="s">
        <v>181</v>
      </c>
      <c r="E10" s="140">
        <f>(4*PI()*E3^3)/3</f>
        <v>523.59877559829886</v>
      </c>
      <c r="F10" s="85"/>
      <c r="G10" s="263"/>
      <c r="H10" s="265"/>
      <c r="I10" s="85"/>
      <c r="J10" s="85"/>
      <c r="K10" s="141"/>
      <c r="L10" s="144"/>
      <c r="M10" s="144"/>
      <c r="N10" s="144"/>
      <c r="O10" s="144"/>
      <c r="P10" s="85"/>
      <c r="Q10" s="85"/>
      <c r="R10" s="85"/>
      <c r="S10" s="85"/>
      <c r="T10" s="85"/>
      <c r="U10" s="85"/>
      <c r="V10" s="85"/>
      <c r="W10" s="85"/>
      <c r="X10" s="85"/>
      <c r="Y10" s="85"/>
      <c r="Z10" s="85"/>
    </row>
    <row r="11" spans="1:26">
      <c r="A11" s="145"/>
      <c r="B11" s="146"/>
      <c r="C11" s="85"/>
      <c r="D11" s="132" t="s">
        <v>179</v>
      </c>
      <c r="E11" s="140">
        <f>E10/2</f>
        <v>261.79938779914943</v>
      </c>
      <c r="F11" s="85"/>
      <c r="G11" s="145"/>
      <c r="H11" s="147"/>
      <c r="I11" s="85"/>
      <c r="J11" s="85"/>
      <c r="K11" s="85"/>
      <c r="L11" s="148"/>
      <c r="M11" s="148"/>
      <c r="N11" s="148"/>
      <c r="O11" s="148"/>
      <c r="P11" s="85"/>
      <c r="Q11" s="85"/>
      <c r="R11" s="85"/>
      <c r="S11" s="85"/>
      <c r="T11" s="85"/>
      <c r="U11" s="85"/>
      <c r="V11" s="85"/>
      <c r="W11" s="85"/>
      <c r="X11" s="85"/>
      <c r="Y11" s="85"/>
      <c r="Z11" s="85"/>
    </row>
    <row r="12" spans="1:26">
      <c r="B12" s="149"/>
      <c r="E12" s="118"/>
      <c r="H12" s="118"/>
      <c r="J12" s="85"/>
      <c r="K12" s="85"/>
      <c r="L12" s="148"/>
      <c r="M12" s="148"/>
      <c r="N12" s="148"/>
      <c r="O12" s="148"/>
    </row>
    <row r="13" spans="1:26">
      <c r="B13" s="149"/>
      <c r="E13" s="118"/>
      <c r="H13" s="118"/>
      <c r="J13" s="85"/>
      <c r="K13" s="85"/>
      <c r="L13" s="150"/>
      <c r="M13" s="150"/>
      <c r="N13" s="150"/>
      <c r="O13" s="150">
        <f>O11+O12</f>
        <v>0</v>
      </c>
    </row>
    <row r="14" spans="1:26" ht="15.75" customHeight="1">
      <c r="A14" s="266" t="s">
        <v>182</v>
      </c>
      <c r="B14" s="235"/>
      <c r="C14" s="235"/>
      <c r="D14" s="235"/>
      <c r="E14" s="236"/>
      <c r="F14" s="151"/>
      <c r="G14" s="151"/>
      <c r="H14" s="151"/>
      <c r="K14" s="118"/>
    </row>
    <row r="15" spans="1:26" ht="15.75" customHeight="1">
      <c r="A15" s="267" t="s">
        <v>183</v>
      </c>
      <c r="B15" s="268"/>
      <c r="C15" s="110"/>
      <c r="D15" s="267" t="s">
        <v>184</v>
      </c>
      <c r="E15" s="268"/>
      <c r="F15" s="110"/>
      <c r="G15" s="110"/>
      <c r="H15" s="131"/>
      <c r="I15" s="110"/>
      <c r="J15" s="110"/>
      <c r="K15" s="131"/>
      <c r="L15" s="110"/>
      <c r="M15" s="110"/>
      <c r="N15" s="110"/>
      <c r="O15" s="110"/>
      <c r="P15" s="110"/>
      <c r="Q15" s="110"/>
      <c r="R15" s="110"/>
      <c r="S15" s="110"/>
      <c r="T15" s="110"/>
      <c r="U15" s="110"/>
      <c r="V15" s="110"/>
      <c r="W15" s="110"/>
      <c r="X15" s="110"/>
      <c r="Y15" s="110"/>
      <c r="Z15" s="110"/>
    </row>
    <row r="16" spans="1:26">
      <c r="A16" s="132" t="s">
        <v>174</v>
      </c>
      <c r="B16" s="139">
        <v>2</v>
      </c>
      <c r="C16" s="85"/>
      <c r="D16" s="132" t="s">
        <v>185</v>
      </c>
      <c r="E16" s="138">
        <v>2</v>
      </c>
      <c r="F16" s="85"/>
      <c r="G16" s="85"/>
      <c r="H16" s="141"/>
      <c r="I16" s="85"/>
      <c r="J16" s="85"/>
      <c r="K16" s="141"/>
      <c r="L16" s="85"/>
      <c r="M16" s="85"/>
      <c r="N16" s="85"/>
      <c r="O16" s="85"/>
      <c r="P16" s="85"/>
      <c r="Q16" s="85"/>
      <c r="R16" s="85"/>
      <c r="S16" s="85"/>
      <c r="T16" s="85"/>
      <c r="U16" s="85"/>
      <c r="V16" s="85"/>
      <c r="W16" s="85"/>
      <c r="X16" s="85"/>
      <c r="Y16" s="85"/>
      <c r="Z16" s="85"/>
    </row>
    <row r="17" spans="1:26">
      <c r="A17" s="132" t="s">
        <v>175</v>
      </c>
      <c r="B17" s="139">
        <v>8.5</v>
      </c>
      <c r="C17" s="85"/>
      <c r="D17" s="132" t="s">
        <v>175</v>
      </c>
      <c r="E17" s="138">
        <v>8</v>
      </c>
      <c r="F17" s="85"/>
      <c r="G17" s="85"/>
      <c r="H17" s="141"/>
      <c r="I17" s="85"/>
      <c r="J17" s="85"/>
      <c r="K17" s="138"/>
      <c r="L17" s="85"/>
      <c r="M17" s="85"/>
      <c r="N17" s="85"/>
      <c r="O17" s="85"/>
      <c r="P17" s="85"/>
      <c r="Q17" s="85"/>
      <c r="R17" s="85"/>
      <c r="S17" s="85"/>
      <c r="T17" s="85"/>
      <c r="U17" s="85"/>
      <c r="V17" s="85"/>
      <c r="W17" s="85"/>
      <c r="X17" s="85"/>
      <c r="Y17" s="85"/>
      <c r="Z17" s="85"/>
    </row>
    <row r="18" spans="1:26">
      <c r="A18" s="132" t="s">
        <v>186</v>
      </c>
      <c r="B18" s="152">
        <f>SQRT(B16^2+B17^2)</f>
        <v>8.7321245982864895</v>
      </c>
      <c r="C18" s="85"/>
      <c r="D18" s="132"/>
      <c r="E18" s="138"/>
      <c r="F18" s="85"/>
      <c r="G18" s="85"/>
      <c r="H18" s="141"/>
      <c r="I18" s="85"/>
      <c r="J18" s="85"/>
      <c r="K18" s="141"/>
      <c r="L18" s="85"/>
      <c r="M18" s="85"/>
      <c r="N18" s="85"/>
      <c r="O18" s="85"/>
      <c r="P18" s="85"/>
      <c r="Q18" s="85"/>
      <c r="R18" s="85"/>
      <c r="S18" s="85"/>
      <c r="T18" s="85"/>
      <c r="U18" s="85"/>
      <c r="V18" s="85"/>
      <c r="W18" s="85"/>
      <c r="X18" s="85"/>
      <c r="Y18" s="85"/>
      <c r="Z18" s="85"/>
    </row>
    <row r="19" spans="1:26">
      <c r="A19" s="132"/>
      <c r="B19" s="139"/>
      <c r="C19" s="85"/>
      <c r="D19" s="132"/>
      <c r="E19" s="138"/>
      <c r="F19" s="85"/>
      <c r="G19" s="85"/>
      <c r="H19" s="141"/>
      <c r="I19" s="85"/>
      <c r="J19" s="85"/>
      <c r="K19" s="141"/>
      <c r="L19" s="85"/>
      <c r="M19" s="85"/>
      <c r="N19" s="85"/>
      <c r="O19" s="85"/>
      <c r="P19" s="85"/>
      <c r="Q19" s="85"/>
      <c r="R19" s="85"/>
      <c r="S19" s="85"/>
      <c r="T19" s="85"/>
      <c r="U19" s="85"/>
      <c r="V19" s="85"/>
      <c r="W19" s="85"/>
      <c r="X19" s="85"/>
      <c r="Y19" s="85"/>
      <c r="Z19" s="85"/>
    </row>
    <row r="20" spans="1:26">
      <c r="A20" s="132" t="s">
        <v>177</v>
      </c>
      <c r="B20" s="140">
        <f>PI()*B16^2</f>
        <v>12.566370614359172</v>
      </c>
      <c r="C20" s="85"/>
      <c r="D20" s="132" t="s">
        <v>177</v>
      </c>
      <c r="E20" s="153">
        <f>E16^2</f>
        <v>4</v>
      </c>
      <c r="F20" s="85"/>
      <c r="G20" s="85"/>
      <c r="H20" s="141"/>
      <c r="I20" s="85"/>
      <c r="J20" s="85"/>
      <c r="K20" s="141"/>
      <c r="L20" s="85"/>
      <c r="M20" s="85"/>
      <c r="N20" s="85"/>
      <c r="O20" s="85"/>
      <c r="P20" s="85"/>
      <c r="Q20" s="85"/>
      <c r="R20" s="85"/>
      <c r="S20" s="85"/>
      <c r="T20" s="85"/>
      <c r="U20" s="85"/>
      <c r="V20" s="85"/>
      <c r="W20" s="85"/>
      <c r="X20" s="85"/>
      <c r="Y20" s="85"/>
      <c r="Z20" s="85"/>
    </row>
    <row r="21" spans="1:26">
      <c r="A21" s="132" t="s">
        <v>178</v>
      </c>
      <c r="B21" s="140">
        <f>PI()*B16*B18</f>
        <v>54.865556976415114</v>
      </c>
      <c r="C21" s="85"/>
      <c r="D21" s="132" t="s">
        <v>178</v>
      </c>
      <c r="E21" s="153">
        <f>4*E16*E17</f>
        <v>64</v>
      </c>
      <c r="F21" s="85"/>
      <c r="G21" s="85"/>
      <c r="H21" s="141"/>
      <c r="I21" s="85"/>
      <c r="J21" s="85"/>
      <c r="K21" s="141"/>
      <c r="L21" s="85"/>
      <c r="M21" s="85"/>
      <c r="N21" s="85"/>
      <c r="O21" s="85"/>
      <c r="P21" s="85"/>
      <c r="Q21" s="85"/>
      <c r="R21" s="85"/>
      <c r="S21" s="85"/>
      <c r="T21" s="85"/>
      <c r="U21" s="85"/>
      <c r="V21" s="85"/>
      <c r="W21" s="85"/>
      <c r="X21" s="85"/>
      <c r="Y21" s="85"/>
      <c r="Z21" s="85"/>
    </row>
    <row r="22" spans="1:26">
      <c r="A22" s="132" t="s">
        <v>176</v>
      </c>
      <c r="B22" s="140">
        <f>B20+B21</f>
        <v>67.431927590774279</v>
      </c>
      <c r="C22" s="85"/>
      <c r="D22" s="132" t="s">
        <v>176</v>
      </c>
      <c r="E22" s="153">
        <f>E20+E21</f>
        <v>68</v>
      </c>
      <c r="F22" s="85"/>
      <c r="G22" s="85"/>
      <c r="H22" s="141"/>
      <c r="I22" s="85"/>
      <c r="J22" s="85"/>
      <c r="K22" s="141"/>
      <c r="L22" s="85"/>
      <c r="M22" s="85"/>
      <c r="N22" s="85"/>
      <c r="O22" s="85"/>
      <c r="P22" s="85"/>
      <c r="Q22" s="85"/>
      <c r="R22" s="85"/>
      <c r="S22" s="85"/>
      <c r="T22" s="85"/>
      <c r="U22" s="85"/>
      <c r="V22" s="85"/>
      <c r="W22" s="85"/>
      <c r="X22" s="85"/>
      <c r="Y22" s="85"/>
      <c r="Z22" s="85"/>
    </row>
    <row r="23" spans="1:26">
      <c r="A23" s="132"/>
      <c r="B23" s="139"/>
      <c r="C23" s="85"/>
      <c r="D23" s="132"/>
      <c r="E23" s="138"/>
      <c r="F23" s="85"/>
      <c r="G23" s="85"/>
      <c r="H23" s="141"/>
      <c r="I23" s="85"/>
      <c r="J23" s="85"/>
      <c r="K23" s="141"/>
      <c r="L23" s="85"/>
      <c r="M23" s="85"/>
      <c r="N23" s="85"/>
      <c r="O23" s="85"/>
      <c r="P23" s="85"/>
      <c r="Q23" s="85"/>
      <c r="R23" s="85"/>
      <c r="S23" s="85"/>
      <c r="T23" s="85"/>
      <c r="U23" s="85"/>
      <c r="V23" s="85"/>
      <c r="W23" s="85"/>
      <c r="X23" s="85"/>
      <c r="Y23" s="85"/>
      <c r="Z23" s="85"/>
    </row>
    <row r="24" spans="1:26">
      <c r="A24" s="132" t="s">
        <v>181</v>
      </c>
      <c r="B24" s="140">
        <f>(B20*B17)/3</f>
        <v>35.604716740684324</v>
      </c>
      <c r="C24" s="85"/>
      <c r="D24" s="132" t="s">
        <v>181</v>
      </c>
      <c r="E24" s="153">
        <f>E20*E17</f>
        <v>32</v>
      </c>
      <c r="F24" s="85"/>
      <c r="G24" s="85"/>
      <c r="H24" s="141"/>
      <c r="I24" s="85"/>
      <c r="J24" s="85"/>
      <c r="K24" s="141"/>
      <c r="L24" s="85"/>
      <c r="M24" s="85"/>
      <c r="N24" s="85"/>
      <c r="O24" s="85"/>
      <c r="P24" s="85"/>
      <c r="Q24" s="85"/>
      <c r="R24" s="85"/>
      <c r="S24" s="85"/>
      <c r="T24" s="85"/>
      <c r="U24" s="85"/>
      <c r="V24" s="85"/>
      <c r="W24" s="85"/>
      <c r="X24" s="85"/>
      <c r="Y24" s="85"/>
      <c r="Z24" s="85"/>
    </row>
    <row r="25" spans="1:26">
      <c r="B25" s="149"/>
      <c r="E25" s="118"/>
      <c r="H25" s="118"/>
      <c r="K25" s="118"/>
    </row>
    <row r="26" spans="1:26">
      <c r="B26" s="149"/>
      <c r="E26" s="118"/>
      <c r="H26" s="118"/>
      <c r="K26" s="118"/>
    </row>
    <row r="27" spans="1:26" ht="13.2">
      <c r="B27" s="149"/>
      <c r="E27" s="118"/>
      <c r="H27" s="118"/>
      <c r="K27" s="118"/>
    </row>
    <row r="28" spans="1:26" ht="13.2">
      <c r="B28" s="149"/>
      <c r="E28" s="118"/>
      <c r="H28" s="118"/>
      <c r="K28" s="118"/>
    </row>
    <row r="29" spans="1:26" ht="13.2">
      <c r="B29" s="149"/>
      <c r="E29" s="118"/>
      <c r="H29" s="118"/>
      <c r="K29" s="118"/>
    </row>
    <row r="30" spans="1:26" ht="13.2">
      <c r="B30" s="149"/>
      <c r="E30" s="118"/>
      <c r="H30" s="118"/>
      <c r="K30" s="118"/>
    </row>
    <row r="31" spans="1:26" ht="13.2">
      <c r="B31" s="149"/>
      <c r="E31" s="118"/>
      <c r="H31" s="118"/>
      <c r="K31" s="118"/>
    </row>
    <row r="32" spans="1:26" ht="13.2">
      <c r="B32" s="149"/>
      <c r="E32" s="118"/>
      <c r="H32" s="118"/>
      <c r="K32" s="118"/>
    </row>
    <row r="33" spans="2:11" ht="13.2">
      <c r="B33" s="149"/>
      <c r="E33" s="118"/>
      <c r="H33" s="118"/>
      <c r="K33" s="118"/>
    </row>
    <row r="34" spans="2:11" ht="13.2">
      <c r="B34" s="149"/>
      <c r="E34" s="118"/>
      <c r="H34" s="118"/>
      <c r="K34" s="118"/>
    </row>
    <row r="35" spans="2:11" ht="13.2">
      <c r="B35" s="149"/>
      <c r="E35" s="118"/>
      <c r="H35" s="118"/>
      <c r="K35" s="118"/>
    </row>
    <row r="36" spans="2:11" ht="13.2">
      <c r="B36" s="149"/>
      <c r="E36" s="118"/>
      <c r="H36" s="118"/>
      <c r="K36" s="118"/>
    </row>
    <row r="37" spans="2:11" ht="13.2">
      <c r="B37" s="149"/>
      <c r="E37" s="118"/>
      <c r="H37" s="118"/>
      <c r="K37" s="118"/>
    </row>
    <row r="38" spans="2:11" ht="13.2">
      <c r="B38" s="149"/>
      <c r="E38" s="118"/>
      <c r="H38" s="118"/>
      <c r="K38" s="118"/>
    </row>
    <row r="39" spans="2:11" ht="13.2">
      <c r="B39" s="149"/>
      <c r="E39" s="118"/>
      <c r="H39" s="118"/>
      <c r="K39" s="118"/>
    </row>
    <row r="40" spans="2:11" ht="13.2">
      <c r="B40" s="149"/>
      <c r="E40" s="118"/>
      <c r="H40" s="118"/>
      <c r="K40" s="118"/>
    </row>
    <row r="41" spans="2:11" ht="13.2">
      <c r="B41" s="149"/>
      <c r="E41" s="118"/>
      <c r="H41" s="118"/>
      <c r="K41" s="118"/>
    </row>
    <row r="42" spans="2:11" ht="13.2">
      <c r="B42" s="149"/>
      <c r="E42" s="118"/>
      <c r="H42" s="118"/>
      <c r="K42" s="118"/>
    </row>
    <row r="43" spans="2:11" ht="13.2">
      <c r="B43" s="149"/>
      <c r="E43" s="118"/>
      <c r="H43" s="118"/>
      <c r="K43" s="118"/>
    </row>
    <row r="44" spans="2:11" ht="13.2">
      <c r="B44" s="149"/>
      <c r="E44" s="118"/>
      <c r="H44" s="118"/>
      <c r="K44" s="118"/>
    </row>
    <row r="45" spans="2:11" ht="13.2">
      <c r="B45" s="149"/>
      <c r="E45" s="118"/>
      <c r="H45" s="118"/>
      <c r="K45" s="118"/>
    </row>
    <row r="46" spans="2:11" ht="13.2">
      <c r="B46" s="149"/>
      <c r="E46" s="118"/>
      <c r="H46" s="118"/>
      <c r="K46" s="118"/>
    </row>
    <row r="47" spans="2:11" ht="13.2">
      <c r="B47" s="149"/>
      <c r="E47" s="118"/>
      <c r="H47" s="118"/>
      <c r="K47" s="118"/>
    </row>
    <row r="48" spans="2:11" ht="13.2">
      <c r="B48" s="149"/>
      <c r="E48" s="118"/>
      <c r="H48" s="118"/>
      <c r="K48" s="118"/>
    </row>
    <row r="49" spans="2:11" ht="13.2">
      <c r="B49" s="149"/>
      <c r="E49" s="118"/>
      <c r="H49" s="118"/>
      <c r="K49" s="118"/>
    </row>
    <row r="50" spans="2:11" ht="13.2">
      <c r="B50" s="149"/>
      <c r="E50" s="118"/>
      <c r="H50" s="118"/>
      <c r="K50" s="118"/>
    </row>
    <row r="51" spans="2:11" ht="13.2">
      <c r="B51" s="149"/>
      <c r="E51" s="118"/>
      <c r="H51" s="118"/>
      <c r="K51" s="118"/>
    </row>
    <row r="52" spans="2:11" ht="13.2">
      <c r="B52" s="149"/>
      <c r="E52" s="118"/>
      <c r="H52" s="118"/>
      <c r="K52" s="118"/>
    </row>
    <row r="53" spans="2:11" ht="13.2">
      <c r="B53" s="149"/>
      <c r="E53" s="118"/>
      <c r="H53" s="118"/>
      <c r="K53" s="118"/>
    </row>
    <row r="54" spans="2:11" ht="13.2">
      <c r="B54" s="149"/>
      <c r="E54" s="118"/>
      <c r="H54" s="118"/>
      <c r="K54" s="118"/>
    </row>
    <row r="55" spans="2:11" ht="13.2">
      <c r="B55" s="149"/>
      <c r="E55" s="118"/>
      <c r="H55" s="118"/>
      <c r="K55" s="118"/>
    </row>
    <row r="56" spans="2:11" ht="13.2">
      <c r="B56" s="149"/>
      <c r="E56" s="118"/>
      <c r="H56" s="118"/>
      <c r="K56" s="118"/>
    </row>
    <row r="57" spans="2:11" ht="13.2">
      <c r="B57" s="149"/>
      <c r="E57" s="118"/>
      <c r="H57" s="118"/>
      <c r="K57" s="118"/>
    </row>
    <row r="58" spans="2:11" ht="13.2">
      <c r="B58" s="149"/>
      <c r="E58" s="118"/>
      <c r="H58" s="118"/>
      <c r="K58" s="118"/>
    </row>
    <row r="59" spans="2:11" ht="13.2">
      <c r="B59" s="149"/>
      <c r="E59" s="118"/>
      <c r="H59" s="118"/>
      <c r="K59" s="118"/>
    </row>
    <row r="60" spans="2:11" ht="13.2">
      <c r="B60" s="149"/>
      <c r="E60" s="118"/>
      <c r="H60" s="118"/>
      <c r="K60" s="118"/>
    </row>
    <row r="61" spans="2:11" ht="13.2">
      <c r="B61" s="149"/>
      <c r="E61" s="118"/>
      <c r="H61" s="118"/>
      <c r="K61" s="118"/>
    </row>
    <row r="62" spans="2:11" ht="13.2">
      <c r="B62" s="149"/>
      <c r="E62" s="118"/>
      <c r="H62" s="118"/>
      <c r="K62" s="118"/>
    </row>
    <row r="63" spans="2:11" ht="13.2">
      <c r="B63" s="149"/>
      <c r="E63" s="118"/>
      <c r="H63" s="118"/>
      <c r="K63" s="118"/>
    </row>
    <row r="64" spans="2:11" ht="13.2">
      <c r="B64" s="149"/>
      <c r="E64" s="118"/>
      <c r="H64" s="118"/>
      <c r="K64" s="118"/>
    </row>
    <row r="65" spans="2:11" ht="13.2">
      <c r="B65" s="149"/>
      <c r="E65" s="118"/>
      <c r="H65" s="118"/>
      <c r="K65" s="118"/>
    </row>
    <row r="66" spans="2:11" ht="13.2">
      <c r="B66" s="149"/>
      <c r="E66" s="118"/>
      <c r="H66" s="118"/>
      <c r="K66" s="118"/>
    </row>
    <row r="67" spans="2:11" ht="13.2">
      <c r="B67" s="149"/>
      <c r="E67" s="118"/>
      <c r="H67" s="118"/>
      <c r="K67" s="118"/>
    </row>
    <row r="68" spans="2:11" ht="13.2">
      <c r="B68" s="149"/>
      <c r="E68" s="118"/>
      <c r="H68" s="118"/>
      <c r="K68" s="118"/>
    </row>
    <row r="69" spans="2:11" ht="13.2">
      <c r="B69" s="149"/>
      <c r="E69" s="118"/>
      <c r="H69" s="118"/>
      <c r="K69" s="118"/>
    </row>
    <row r="70" spans="2:11" ht="13.2">
      <c r="B70" s="149"/>
      <c r="E70" s="118"/>
      <c r="H70" s="118"/>
      <c r="K70" s="118"/>
    </row>
    <row r="71" spans="2:11" ht="13.2">
      <c r="B71" s="149"/>
      <c r="E71" s="118"/>
      <c r="H71" s="118"/>
      <c r="K71" s="118"/>
    </row>
    <row r="72" spans="2:11" ht="13.2">
      <c r="B72" s="149"/>
      <c r="E72" s="118"/>
      <c r="H72" s="118"/>
      <c r="K72" s="118"/>
    </row>
    <row r="73" spans="2:11" ht="13.2">
      <c r="B73" s="149"/>
      <c r="E73" s="118"/>
      <c r="H73" s="118"/>
      <c r="K73" s="118"/>
    </row>
    <row r="74" spans="2:11" ht="13.2">
      <c r="B74" s="149"/>
      <c r="E74" s="118"/>
      <c r="H74" s="118"/>
      <c r="K74" s="118"/>
    </row>
    <row r="75" spans="2:11" ht="13.2">
      <c r="B75" s="149"/>
      <c r="E75" s="118"/>
      <c r="H75" s="118"/>
      <c r="K75" s="118"/>
    </row>
    <row r="76" spans="2:11" ht="13.2">
      <c r="B76" s="149"/>
      <c r="E76" s="118"/>
      <c r="H76" s="118"/>
      <c r="K76" s="118"/>
    </row>
    <row r="77" spans="2:11" ht="13.2">
      <c r="B77" s="149"/>
      <c r="E77" s="118"/>
      <c r="H77" s="118"/>
      <c r="K77" s="118"/>
    </row>
    <row r="78" spans="2:11" ht="13.2">
      <c r="B78" s="149"/>
      <c r="E78" s="118"/>
      <c r="H78" s="118"/>
      <c r="K78" s="118"/>
    </row>
    <row r="79" spans="2:11" ht="13.2">
      <c r="B79" s="149"/>
      <c r="E79" s="118"/>
      <c r="H79" s="118"/>
      <c r="K79" s="118"/>
    </row>
    <row r="80" spans="2:11" ht="13.2">
      <c r="B80" s="149"/>
      <c r="E80" s="118"/>
      <c r="H80" s="118"/>
      <c r="K80" s="118"/>
    </row>
    <row r="81" spans="2:11" ht="13.2">
      <c r="B81" s="149"/>
      <c r="E81" s="118"/>
      <c r="H81" s="118"/>
      <c r="K81" s="118"/>
    </row>
    <row r="82" spans="2:11" ht="13.2">
      <c r="B82" s="149"/>
      <c r="E82" s="118"/>
      <c r="H82" s="118"/>
      <c r="K82" s="118"/>
    </row>
    <row r="83" spans="2:11" ht="13.2">
      <c r="B83" s="149"/>
      <c r="E83" s="118"/>
      <c r="H83" s="118"/>
      <c r="K83" s="118"/>
    </row>
    <row r="84" spans="2:11" ht="13.2">
      <c r="B84" s="149"/>
      <c r="E84" s="118"/>
      <c r="H84" s="118"/>
      <c r="K84" s="118"/>
    </row>
    <row r="85" spans="2:11" ht="13.2">
      <c r="B85" s="149"/>
      <c r="E85" s="118"/>
      <c r="H85" s="118"/>
      <c r="K85" s="118"/>
    </row>
    <row r="86" spans="2:11" ht="13.2">
      <c r="B86" s="149"/>
      <c r="E86" s="118"/>
      <c r="H86" s="118"/>
      <c r="K86" s="118"/>
    </row>
    <row r="87" spans="2:11" ht="13.2">
      <c r="B87" s="149"/>
      <c r="E87" s="118"/>
      <c r="H87" s="118"/>
      <c r="K87" s="118"/>
    </row>
    <row r="88" spans="2:11" ht="13.2">
      <c r="B88" s="149"/>
      <c r="E88" s="118"/>
      <c r="H88" s="118"/>
      <c r="K88" s="118"/>
    </row>
    <row r="89" spans="2:11" ht="13.2">
      <c r="B89" s="149"/>
      <c r="E89" s="118"/>
      <c r="H89" s="118"/>
      <c r="K89" s="118"/>
    </row>
    <row r="90" spans="2:11" ht="13.2">
      <c r="B90" s="149"/>
      <c r="E90" s="118"/>
      <c r="H90" s="118"/>
      <c r="K90" s="118"/>
    </row>
    <row r="91" spans="2:11" ht="13.2">
      <c r="B91" s="149"/>
      <c r="E91" s="118"/>
      <c r="H91" s="118"/>
      <c r="K91" s="118"/>
    </row>
    <row r="92" spans="2:11" ht="13.2">
      <c r="B92" s="149"/>
      <c r="E92" s="118"/>
      <c r="H92" s="118"/>
      <c r="K92" s="118"/>
    </row>
    <row r="93" spans="2:11" ht="13.2">
      <c r="B93" s="149"/>
      <c r="E93" s="118"/>
      <c r="H93" s="118"/>
      <c r="K93" s="118"/>
    </row>
    <row r="94" spans="2:11" ht="13.2">
      <c r="B94" s="149"/>
      <c r="E94" s="118"/>
      <c r="H94" s="118"/>
      <c r="K94" s="118"/>
    </row>
    <row r="95" spans="2:11" ht="13.2">
      <c r="B95" s="149"/>
      <c r="E95" s="118"/>
      <c r="H95" s="118"/>
      <c r="K95" s="118"/>
    </row>
    <row r="96" spans="2:11" ht="13.2">
      <c r="B96" s="149"/>
      <c r="E96" s="118"/>
      <c r="H96" s="118"/>
      <c r="K96" s="118"/>
    </row>
    <row r="97" spans="2:11" ht="13.2">
      <c r="B97" s="149"/>
      <c r="E97" s="118"/>
      <c r="H97" s="118"/>
      <c r="K97" s="118"/>
    </row>
    <row r="98" spans="2:11" ht="13.2">
      <c r="B98" s="149"/>
      <c r="E98" s="118"/>
      <c r="H98" s="118"/>
      <c r="K98" s="118"/>
    </row>
    <row r="99" spans="2:11" ht="13.2">
      <c r="B99" s="149"/>
      <c r="E99" s="118"/>
      <c r="H99" s="118"/>
      <c r="K99" s="118"/>
    </row>
    <row r="100" spans="2:11" ht="13.2">
      <c r="B100" s="149"/>
      <c r="E100" s="118"/>
      <c r="H100" s="118"/>
      <c r="K100" s="118"/>
    </row>
    <row r="101" spans="2:11" ht="13.2">
      <c r="B101" s="149"/>
      <c r="E101" s="118"/>
      <c r="H101" s="118"/>
      <c r="K101" s="118"/>
    </row>
    <row r="102" spans="2:11" ht="13.2">
      <c r="B102" s="149"/>
      <c r="E102" s="118"/>
      <c r="H102" s="118"/>
      <c r="K102" s="118"/>
    </row>
    <row r="103" spans="2:11" ht="13.2">
      <c r="B103" s="149"/>
      <c r="E103" s="118"/>
      <c r="H103" s="118"/>
      <c r="K103" s="118"/>
    </row>
    <row r="104" spans="2:11" ht="13.2">
      <c r="B104" s="149"/>
      <c r="E104" s="118"/>
      <c r="H104" s="118"/>
      <c r="K104" s="118"/>
    </row>
    <row r="105" spans="2:11" ht="13.2">
      <c r="B105" s="149"/>
      <c r="E105" s="118"/>
      <c r="H105" s="118"/>
      <c r="K105" s="118"/>
    </row>
    <row r="106" spans="2:11" ht="13.2">
      <c r="B106" s="149"/>
      <c r="E106" s="118"/>
      <c r="H106" s="118"/>
      <c r="K106" s="118"/>
    </row>
    <row r="107" spans="2:11" ht="13.2">
      <c r="B107" s="149"/>
      <c r="E107" s="118"/>
      <c r="H107" s="118"/>
      <c r="K107" s="118"/>
    </row>
    <row r="108" spans="2:11" ht="13.2">
      <c r="B108" s="149"/>
      <c r="E108" s="118"/>
      <c r="H108" s="118"/>
      <c r="K108" s="118"/>
    </row>
    <row r="109" spans="2:11" ht="13.2">
      <c r="B109" s="149"/>
      <c r="E109" s="118"/>
      <c r="H109" s="118"/>
      <c r="K109" s="118"/>
    </row>
    <row r="110" spans="2:11" ht="13.2">
      <c r="B110" s="149"/>
      <c r="E110" s="118"/>
      <c r="H110" s="118"/>
      <c r="K110" s="118"/>
    </row>
    <row r="111" spans="2:11" ht="13.2">
      <c r="B111" s="149"/>
      <c r="E111" s="118"/>
      <c r="H111" s="118"/>
      <c r="K111" s="118"/>
    </row>
    <row r="112" spans="2:11" ht="13.2">
      <c r="B112" s="149"/>
      <c r="E112" s="118"/>
      <c r="H112" s="118"/>
      <c r="K112" s="118"/>
    </row>
    <row r="113" spans="2:11" ht="13.2">
      <c r="B113" s="149"/>
      <c r="E113" s="118"/>
      <c r="H113" s="118"/>
      <c r="K113" s="118"/>
    </row>
    <row r="114" spans="2:11" ht="13.2">
      <c r="B114" s="149"/>
      <c r="E114" s="118"/>
      <c r="H114" s="118"/>
      <c r="K114" s="118"/>
    </row>
    <row r="115" spans="2:11" ht="13.2">
      <c r="B115" s="149"/>
      <c r="E115" s="118"/>
      <c r="H115" s="118"/>
      <c r="K115" s="118"/>
    </row>
    <row r="116" spans="2:11" ht="13.2">
      <c r="B116" s="149"/>
      <c r="E116" s="118"/>
      <c r="H116" s="118"/>
      <c r="K116" s="118"/>
    </row>
    <row r="117" spans="2:11" ht="13.2">
      <c r="B117" s="149"/>
      <c r="E117" s="118"/>
      <c r="H117" s="118"/>
      <c r="K117" s="118"/>
    </row>
    <row r="118" spans="2:11" ht="13.2">
      <c r="B118" s="149"/>
      <c r="E118" s="118"/>
      <c r="H118" s="118"/>
      <c r="K118" s="118"/>
    </row>
    <row r="119" spans="2:11" ht="13.2">
      <c r="B119" s="149"/>
      <c r="E119" s="118"/>
      <c r="H119" s="118"/>
      <c r="K119" s="118"/>
    </row>
    <row r="120" spans="2:11" ht="13.2">
      <c r="B120" s="149"/>
      <c r="E120" s="118"/>
      <c r="H120" s="118"/>
      <c r="K120" s="118"/>
    </row>
    <row r="121" spans="2:11" ht="13.2">
      <c r="B121" s="149"/>
      <c r="E121" s="118"/>
      <c r="H121" s="118"/>
      <c r="K121" s="118"/>
    </row>
    <row r="122" spans="2:11" ht="13.2">
      <c r="B122" s="149"/>
      <c r="E122" s="118"/>
      <c r="H122" s="118"/>
      <c r="K122" s="118"/>
    </row>
    <row r="123" spans="2:11" ht="13.2">
      <c r="B123" s="149"/>
      <c r="E123" s="118"/>
      <c r="H123" s="118"/>
      <c r="K123" s="118"/>
    </row>
    <row r="124" spans="2:11" ht="13.2">
      <c r="B124" s="149"/>
      <c r="E124" s="118"/>
      <c r="H124" s="118"/>
      <c r="K124" s="118"/>
    </row>
    <row r="125" spans="2:11" ht="13.2">
      <c r="B125" s="149"/>
      <c r="E125" s="118"/>
      <c r="H125" s="118"/>
      <c r="K125" s="118"/>
    </row>
    <row r="126" spans="2:11" ht="13.2">
      <c r="B126" s="149"/>
      <c r="E126" s="118"/>
      <c r="H126" s="118"/>
      <c r="K126" s="118"/>
    </row>
    <row r="127" spans="2:11" ht="13.2">
      <c r="B127" s="149"/>
      <c r="E127" s="118"/>
      <c r="H127" s="118"/>
      <c r="K127" s="118"/>
    </row>
    <row r="128" spans="2:11" ht="13.2">
      <c r="B128" s="149"/>
      <c r="E128" s="118"/>
      <c r="H128" s="118"/>
      <c r="K128" s="118"/>
    </row>
    <row r="129" spans="2:11" ht="13.2">
      <c r="B129" s="149"/>
      <c r="E129" s="118"/>
      <c r="H129" s="118"/>
      <c r="K129" s="118"/>
    </row>
    <row r="130" spans="2:11" ht="13.2">
      <c r="B130" s="149"/>
      <c r="E130" s="118"/>
      <c r="H130" s="118"/>
      <c r="K130" s="118"/>
    </row>
    <row r="131" spans="2:11" ht="13.2">
      <c r="B131" s="149"/>
      <c r="E131" s="118"/>
      <c r="H131" s="118"/>
      <c r="K131" s="118"/>
    </row>
    <row r="132" spans="2:11" ht="13.2">
      <c r="B132" s="149"/>
      <c r="E132" s="118"/>
      <c r="H132" s="118"/>
      <c r="K132" s="118"/>
    </row>
    <row r="133" spans="2:11" ht="13.2">
      <c r="B133" s="149"/>
      <c r="E133" s="118"/>
      <c r="H133" s="118"/>
      <c r="K133" s="118"/>
    </row>
    <row r="134" spans="2:11" ht="13.2">
      <c r="B134" s="149"/>
      <c r="E134" s="118"/>
      <c r="H134" s="118"/>
      <c r="K134" s="118"/>
    </row>
    <row r="135" spans="2:11" ht="13.2">
      <c r="B135" s="149"/>
      <c r="E135" s="118"/>
      <c r="H135" s="118"/>
      <c r="K135" s="118"/>
    </row>
    <row r="136" spans="2:11" ht="13.2">
      <c r="B136" s="149"/>
      <c r="E136" s="118"/>
      <c r="H136" s="118"/>
      <c r="K136" s="118"/>
    </row>
    <row r="137" spans="2:11" ht="13.2">
      <c r="B137" s="149"/>
      <c r="E137" s="118"/>
      <c r="H137" s="118"/>
      <c r="K137" s="118"/>
    </row>
    <row r="138" spans="2:11" ht="13.2">
      <c r="B138" s="149"/>
      <c r="E138" s="118"/>
      <c r="H138" s="118"/>
      <c r="K138" s="118"/>
    </row>
    <row r="139" spans="2:11" ht="13.2">
      <c r="B139" s="149"/>
      <c r="E139" s="118"/>
      <c r="H139" s="118"/>
      <c r="K139" s="118"/>
    </row>
    <row r="140" spans="2:11" ht="13.2">
      <c r="B140" s="149"/>
      <c r="E140" s="118"/>
      <c r="H140" s="118"/>
      <c r="K140" s="118"/>
    </row>
    <row r="141" spans="2:11" ht="13.2">
      <c r="B141" s="149"/>
      <c r="E141" s="118"/>
      <c r="H141" s="118"/>
      <c r="K141" s="118"/>
    </row>
    <row r="142" spans="2:11" ht="13.2">
      <c r="B142" s="149"/>
      <c r="E142" s="118"/>
      <c r="H142" s="118"/>
      <c r="K142" s="118"/>
    </row>
    <row r="143" spans="2:11" ht="13.2">
      <c r="B143" s="149"/>
      <c r="E143" s="118"/>
      <c r="H143" s="118"/>
      <c r="K143" s="118"/>
    </row>
    <row r="144" spans="2:11" ht="13.2">
      <c r="B144" s="149"/>
      <c r="E144" s="118"/>
      <c r="H144" s="118"/>
      <c r="K144" s="118"/>
    </row>
    <row r="145" spans="2:11" ht="13.2">
      <c r="B145" s="149"/>
      <c r="E145" s="118"/>
      <c r="H145" s="118"/>
      <c r="K145" s="118"/>
    </row>
    <row r="146" spans="2:11" ht="13.2">
      <c r="B146" s="149"/>
      <c r="E146" s="118"/>
      <c r="H146" s="118"/>
      <c r="K146" s="118"/>
    </row>
    <row r="147" spans="2:11" ht="13.2">
      <c r="B147" s="149"/>
      <c r="E147" s="118"/>
      <c r="H147" s="118"/>
      <c r="K147" s="118"/>
    </row>
    <row r="148" spans="2:11" ht="13.2">
      <c r="B148" s="149"/>
      <c r="E148" s="118"/>
      <c r="H148" s="118"/>
      <c r="K148" s="118"/>
    </row>
    <row r="149" spans="2:11" ht="13.2">
      <c r="B149" s="149"/>
      <c r="E149" s="118"/>
      <c r="H149" s="118"/>
      <c r="K149" s="118"/>
    </row>
    <row r="150" spans="2:11" ht="13.2">
      <c r="B150" s="149"/>
      <c r="E150" s="118"/>
      <c r="H150" s="118"/>
      <c r="K150" s="118"/>
    </row>
    <row r="151" spans="2:11" ht="13.2">
      <c r="B151" s="149"/>
      <c r="E151" s="118"/>
      <c r="H151" s="118"/>
      <c r="K151" s="118"/>
    </row>
    <row r="152" spans="2:11" ht="13.2">
      <c r="B152" s="149"/>
      <c r="E152" s="118"/>
      <c r="H152" s="118"/>
      <c r="K152" s="118"/>
    </row>
    <row r="153" spans="2:11" ht="13.2">
      <c r="B153" s="149"/>
      <c r="E153" s="118"/>
      <c r="H153" s="118"/>
      <c r="K153" s="118"/>
    </row>
    <row r="154" spans="2:11" ht="13.2">
      <c r="B154" s="149"/>
      <c r="E154" s="118"/>
      <c r="H154" s="118"/>
      <c r="K154" s="118"/>
    </row>
    <row r="155" spans="2:11" ht="13.2">
      <c r="B155" s="149"/>
      <c r="E155" s="118"/>
      <c r="H155" s="118"/>
      <c r="K155" s="118"/>
    </row>
    <row r="156" spans="2:11" ht="13.2">
      <c r="B156" s="149"/>
      <c r="E156" s="118"/>
      <c r="H156" s="118"/>
      <c r="K156" s="118"/>
    </row>
    <row r="157" spans="2:11" ht="13.2">
      <c r="B157" s="149"/>
      <c r="E157" s="118"/>
      <c r="H157" s="118"/>
      <c r="K157" s="118"/>
    </row>
    <row r="158" spans="2:11" ht="13.2">
      <c r="B158" s="149"/>
      <c r="E158" s="118"/>
      <c r="H158" s="118"/>
      <c r="K158" s="118"/>
    </row>
    <row r="159" spans="2:11" ht="13.2">
      <c r="B159" s="149"/>
      <c r="E159" s="118"/>
      <c r="H159" s="118"/>
      <c r="K159" s="118"/>
    </row>
    <row r="160" spans="2:11" ht="13.2">
      <c r="B160" s="149"/>
      <c r="E160" s="118"/>
      <c r="H160" s="118"/>
      <c r="K160" s="118"/>
    </row>
    <row r="161" spans="2:11" ht="13.2">
      <c r="B161" s="149"/>
      <c r="E161" s="118"/>
      <c r="H161" s="118"/>
      <c r="K161" s="118"/>
    </row>
    <row r="162" spans="2:11" ht="13.2">
      <c r="B162" s="149"/>
      <c r="E162" s="118"/>
      <c r="H162" s="118"/>
      <c r="K162" s="118"/>
    </row>
    <row r="163" spans="2:11" ht="13.2">
      <c r="B163" s="149"/>
      <c r="E163" s="118"/>
      <c r="H163" s="118"/>
      <c r="K163" s="118"/>
    </row>
    <row r="164" spans="2:11" ht="13.2">
      <c r="B164" s="149"/>
      <c r="E164" s="118"/>
      <c r="H164" s="118"/>
      <c r="K164" s="118"/>
    </row>
    <row r="165" spans="2:11" ht="13.2">
      <c r="B165" s="149"/>
      <c r="E165" s="118"/>
      <c r="H165" s="118"/>
      <c r="K165" s="118"/>
    </row>
    <row r="166" spans="2:11" ht="13.2">
      <c r="B166" s="149"/>
      <c r="E166" s="118"/>
      <c r="H166" s="118"/>
      <c r="K166" s="118"/>
    </row>
    <row r="167" spans="2:11" ht="13.2">
      <c r="B167" s="149"/>
      <c r="E167" s="118"/>
      <c r="H167" s="118"/>
      <c r="K167" s="118"/>
    </row>
    <row r="168" spans="2:11" ht="13.2">
      <c r="B168" s="149"/>
      <c r="E168" s="118"/>
      <c r="H168" s="118"/>
      <c r="K168" s="118"/>
    </row>
    <row r="169" spans="2:11" ht="13.2">
      <c r="B169" s="149"/>
      <c r="E169" s="118"/>
      <c r="H169" s="118"/>
      <c r="K169" s="118"/>
    </row>
    <row r="170" spans="2:11" ht="13.2">
      <c r="B170" s="149"/>
      <c r="E170" s="118"/>
      <c r="H170" s="118"/>
      <c r="K170" s="118"/>
    </row>
    <row r="171" spans="2:11" ht="13.2">
      <c r="B171" s="149"/>
      <c r="E171" s="118"/>
      <c r="H171" s="118"/>
      <c r="K171" s="118"/>
    </row>
    <row r="172" spans="2:11" ht="13.2">
      <c r="B172" s="149"/>
      <c r="E172" s="118"/>
      <c r="H172" s="118"/>
      <c r="K172" s="118"/>
    </row>
    <row r="173" spans="2:11" ht="13.2">
      <c r="B173" s="149"/>
      <c r="E173" s="118"/>
      <c r="H173" s="118"/>
      <c r="K173" s="118"/>
    </row>
    <row r="174" spans="2:11" ht="13.2">
      <c r="B174" s="149"/>
      <c r="E174" s="118"/>
      <c r="H174" s="118"/>
      <c r="K174" s="118"/>
    </row>
    <row r="175" spans="2:11" ht="13.2">
      <c r="B175" s="149"/>
      <c r="E175" s="118"/>
      <c r="H175" s="118"/>
      <c r="K175" s="118"/>
    </row>
    <row r="176" spans="2:11" ht="13.2">
      <c r="B176" s="149"/>
      <c r="E176" s="118"/>
      <c r="H176" s="118"/>
      <c r="K176" s="118"/>
    </row>
    <row r="177" spans="2:11" ht="13.2">
      <c r="B177" s="149"/>
      <c r="E177" s="118"/>
      <c r="H177" s="118"/>
      <c r="K177" s="118"/>
    </row>
    <row r="178" spans="2:11" ht="13.2">
      <c r="B178" s="149"/>
      <c r="E178" s="118"/>
      <c r="H178" s="118"/>
      <c r="K178" s="118"/>
    </row>
    <row r="179" spans="2:11" ht="13.2">
      <c r="B179" s="149"/>
      <c r="E179" s="118"/>
      <c r="H179" s="118"/>
      <c r="K179" s="118"/>
    </row>
    <row r="180" spans="2:11" ht="13.2">
      <c r="B180" s="149"/>
      <c r="E180" s="118"/>
      <c r="H180" s="118"/>
      <c r="K180" s="118"/>
    </row>
    <row r="181" spans="2:11" ht="13.2">
      <c r="B181" s="149"/>
      <c r="E181" s="118"/>
      <c r="H181" s="118"/>
      <c r="K181" s="118"/>
    </row>
    <row r="182" spans="2:11" ht="13.2">
      <c r="B182" s="149"/>
      <c r="E182" s="118"/>
      <c r="H182" s="118"/>
      <c r="K182" s="118"/>
    </row>
    <row r="183" spans="2:11" ht="13.2">
      <c r="B183" s="149"/>
      <c r="E183" s="118"/>
      <c r="H183" s="118"/>
      <c r="K183" s="118"/>
    </row>
    <row r="184" spans="2:11" ht="13.2">
      <c r="B184" s="149"/>
      <c r="E184" s="118"/>
      <c r="H184" s="118"/>
      <c r="K184" s="118"/>
    </row>
    <row r="185" spans="2:11" ht="13.2">
      <c r="B185" s="149"/>
      <c r="E185" s="118"/>
      <c r="H185" s="118"/>
      <c r="K185" s="118"/>
    </row>
    <row r="186" spans="2:11" ht="13.2">
      <c r="B186" s="149"/>
      <c r="E186" s="118"/>
      <c r="H186" s="118"/>
      <c r="K186" s="118"/>
    </row>
    <row r="187" spans="2:11" ht="13.2">
      <c r="B187" s="149"/>
      <c r="E187" s="118"/>
      <c r="H187" s="118"/>
      <c r="K187" s="118"/>
    </row>
    <row r="188" spans="2:11" ht="13.2">
      <c r="B188" s="149"/>
      <c r="E188" s="118"/>
      <c r="H188" s="118"/>
      <c r="K188" s="118"/>
    </row>
    <row r="189" spans="2:11" ht="13.2">
      <c r="B189" s="149"/>
      <c r="E189" s="118"/>
      <c r="H189" s="118"/>
      <c r="K189" s="118"/>
    </row>
    <row r="190" spans="2:11" ht="13.2">
      <c r="B190" s="149"/>
      <c r="E190" s="118"/>
      <c r="H190" s="118"/>
      <c r="K190" s="118"/>
    </row>
    <row r="191" spans="2:11" ht="13.2">
      <c r="B191" s="149"/>
      <c r="E191" s="118"/>
      <c r="H191" s="118"/>
      <c r="K191" s="118"/>
    </row>
    <row r="192" spans="2:11" ht="13.2">
      <c r="B192" s="149"/>
      <c r="E192" s="118"/>
      <c r="H192" s="118"/>
      <c r="K192" s="118"/>
    </row>
    <row r="193" spans="2:11" ht="13.2">
      <c r="B193" s="149"/>
      <c r="E193" s="118"/>
      <c r="H193" s="118"/>
      <c r="K193" s="118"/>
    </row>
    <row r="194" spans="2:11" ht="13.2">
      <c r="B194" s="149"/>
      <c r="E194" s="118"/>
      <c r="H194" s="118"/>
      <c r="K194" s="118"/>
    </row>
    <row r="195" spans="2:11" ht="13.2">
      <c r="B195" s="149"/>
      <c r="E195" s="118"/>
      <c r="H195" s="118"/>
      <c r="K195" s="118"/>
    </row>
    <row r="196" spans="2:11" ht="13.2">
      <c r="B196" s="149"/>
      <c r="E196" s="118"/>
      <c r="H196" s="118"/>
      <c r="K196" s="118"/>
    </row>
    <row r="197" spans="2:11" ht="13.2">
      <c r="B197" s="149"/>
      <c r="E197" s="118"/>
      <c r="H197" s="118"/>
      <c r="K197" s="118"/>
    </row>
    <row r="198" spans="2:11" ht="13.2">
      <c r="B198" s="149"/>
      <c r="E198" s="118"/>
      <c r="H198" s="118"/>
      <c r="K198" s="118"/>
    </row>
    <row r="199" spans="2:11" ht="13.2">
      <c r="B199" s="149"/>
      <c r="E199" s="118"/>
      <c r="H199" s="118"/>
      <c r="K199" s="118"/>
    </row>
    <row r="200" spans="2:11" ht="13.2">
      <c r="B200" s="149"/>
      <c r="E200" s="118"/>
      <c r="H200" s="118"/>
      <c r="K200" s="118"/>
    </row>
    <row r="201" spans="2:11" ht="13.2">
      <c r="B201" s="149"/>
      <c r="E201" s="118"/>
      <c r="H201" s="118"/>
      <c r="K201" s="118"/>
    </row>
    <row r="202" spans="2:11" ht="13.2">
      <c r="B202" s="149"/>
      <c r="E202" s="118"/>
      <c r="H202" s="118"/>
      <c r="K202" s="118"/>
    </row>
    <row r="203" spans="2:11" ht="13.2">
      <c r="B203" s="149"/>
      <c r="E203" s="118"/>
      <c r="H203" s="118"/>
      <c r="K203" s="118"/>
    </row>
    <row r="204" spans="2:11" ht="13.2">
      <c r="B204" s="149"/>
      <c r="E204" s="118"/>
      <c r="H204" s="118"/>
      <c r="K204" s="118"/>
    </row>
    <row r="205" spans="2:11" ht="13.2">
      <c r="B205" s="149"/>
      <c r="E205" s="118"/>
      <c r="H205" s="118"/>
      <c r="K205" s="118"/>
    </row>
    <row r="206" spans="2:11" ht="13.2">
      <c r="B206" s="149"/>
      <c r="E206" s="118"/>
      <c r="H206" s="118"/>
      <c r="K206" s="118"/>
    </row>
    <row r="207" spans="2:11" ht="13.2">
      <c r="B207" s="149"/>
      <c r="E207" s="118"/>
      <c r="H207" s="118"/>
      <c r="K207" s="118"/>
    </row>
    <row r="208" spans="2:11" ht="13.2">
      <c r="B208" s="149"/>
      <c r="E208" s="118"/>
      <c r="H208" s="118"/>
      <c r="K208" s="118"/>
    </row>
    <row r="209" spans="2:11" ht="13.2">
      <c r="B209" s="149"/>
      <c r="E209" s="118"/>
      <c r="H209" s="118"/>
      <c r="K209" s="118"/>
    </row>
    <row r="210" spans="2:11" ht="13.2">
      <c r="B210" s="149"/>
      <c r="E210" s="118"/>
      <c r="H210" s="118"/>
      <c r="K210" s="118"/>
    </row>
    <row r="211" spans="2:11" ht="13.2">
      <c r="B211" s="149"/>
      <c r="E211" s="118"/>
      <c r="H211" s="118"/>
      <c r="K211" s="118"/>
    </row>
    <row r="212" spans="2:11" ht="13.2">
      <c r="B212" s="149"/>
      <c r="E212" s="118"/>
      <c r="H212" s="118"/>
      <c r="K212" s="118"/>
    </row>
    <row r="213" spans="2:11" ht="13.2">
      <c r="B213" s="149"/>
      <c r="E213" s="118"/>
      <c r="H213" s="118"/>
      <c r="K213" s="118"/>
    </row>
    <row r="214" spans="2:11" ht="13.2">
      <c r="B214" s="149"/>
      <c r="E214" s="118"/>
      <c r="H214" s="118"/>
      <c r="K214" s="118"/>
    </row>
    <row r="215" spans="2:11" ht="13.2">
      <c r="B215" s="149"/>
      <c r="E215" s="118"/>
      <c r="H215" s="118"/>
      <c r="K215" s="118"/>
    </row>
    <row r="216" spans="2:11" ht="13.2">
      <c r="B216" s="149"/>
      <c r="E216" s="118"/>
      <c r="H216" s="118"/>
      <c r="K216" s="118"/>
    </row>
    <row r="217" spans="2:11" ht="13.2">
      <c r="B217" s="149"/>
      <c r="E217" s="118"/>
      <c r="H217" s="118"/>
      <c r="K217" s="118"/>
    </row>
    <row r="218" spans="2:11" ht="13.2">
      <c r="B218" s="149"/>
      <c r="E218" s="118"/>
      <c r="H218" s="118"/>
      <c r="K218" s="118"/>
    </row>
    <row r="219" spans="2:11" ht="13.2">
      <c r="B219" s="149"/>
      <c r="E219" s="118"/>
      <c r="H219" s="118"/>
      <c r="K219" s="118"/>
    </row>
    <row r="220" spans="2:11" ht="13.2">
      <c r="B220" s="149"/>
      <c r="E220" s="118"/>
      <c r="H220" s="118"/>
      <c r="K220" s="118"/>
    </row>
    <row r="221" spans="2:11" ht="13.2">
      <c r="B221" s="149"/>
      <c r="E221" s="118"/>
      <c r="H221" s="118"/>
      <c r="K221" s="118"/>
    </row>
    <row r="222" spans="2:11" ht="13.2">
      <c r="B222" s="149"/>
      <c r="E222" s="118"/>
      <c r="H222" s="118"/>
      <c r="K222" s="118"/>
    </row>
    <row r="223" spans="2:11" ht="13.2">
      <c r="B223" s="149"/>
      <c r="E223" s="118"/>
      <c r="H223" s="118"/>
      <c r="K223" s="118"/>
    </row>
    <row r="224" spans="2:11" ht="13.2">
      <c r="B224" s="149"/>
      <c r="E224" s="118"/>
      <c r="H224" s="118"/>
      <c r="K224" s="118"/>
    </row>
    <row r="225" ht="13.2"/>
    <row r="226" ht="13.2"/>
    <row r="227" ht="13.2"/>
    <row r="228" ht="13.2"/>
    <row r="229" ht="13.2"/>
    <row r="230" ht="13.2"/>
    <row r="231" ht="13.2"/>
    <row r="232" ht="13.2"/>
    <row r="233" ht="13.2"/>
    <row r="234" ht="13.2"/>
    <row r="235" ht="13.2"/>
    <row r="236" ht="13.2"/>
    <row r="237" ht="13.2"/>
    <row r="238" ht="13.2"/>
    <row r="239" ht="13.2"/>
    <row r="240" ht="13.2"/>
    <row r="241" ht="13.2"/>
    <row r="242" ht="13.2"/>
    <row r="243" ht="13.2"/>
    <row r="244" ht="13.2"/>
    <row r="245" ht="13.2"/>
    <row r="246" ht="13.2"/>
    <row r="247" ht="13.2"/>
    <row r="248" ht="13.2"/>
    <row r="249" ht="13.2"/>
    <row r="250" ht="13.2"/>
    <row r="251" ht="13.2"/>
    <row r="252" ht="13.2"/>
    <row r="253" ht="13.2"/>
    <row r="254" ht="13.2"/>
    <row r="255" ht="13.2"/>
    <row r="256" ht="13.2"/>
    <row r="257" ht="13.2"/>
    <row r="258" ht="13.2"/>
    <row r="259" ht="13.2"/>
    <row r="260" ht="13.2"/>
    <row r="261" ht="13.2"/>
    <row r="262" ht="13.2"/>
    <row r="263" ht="13.2"/>
    <row r="264" ht="13.2"/>
    <row r="265" ht="13.2"/>
    <row r="266" ht="13.2"/>
    <row r="267" ht="13.2"/>
    <row r="268" ht="13.2"/>
    <row r="269" ht="13.2"/>
    <row r="270" ht="13.2"/>
    <row r="271" ht="13.2"/>
    <row r="272" ht="13.2"/>
    <row r="273" ht="13.2"/>
    <row r="274" ht="13.2"/>
    <row r="275" ht="13.2"/>
    <row r="276" ht="13.2"/>
    <row r="277" ht="13.2"/>
    <row r="278" ht="13.2"/>
    <row r="279" ht="13.2"/>
    <row r="280" ht="13.2"/>
    <row r="281" ht="13.2"/>
    <row r="282" ht="13.2"/>
    <row r="283" ht="13.2"/>
    <row r="284" ht="13.2"/>
    <row r="285" ht="13.2"/>
    <row r="286" ht="13.2"/>
    <row r="287" ht="13.2"/>
    <row r="288" ht="13.2"/>
    <row r="289" ht="13.2"/>
    <row r="290" ht="13.2"/>
    <row r="291" ht="13.2"/>
    <row r="292" ht="13.2"/>
    <row r="293" ht="13.2"/>
    <row r="294" ht="13.2"/>
    <row r="295" ht="13.2"/>
    <row r="296" ht="13.2"/>
    <row r="297" ht="13.2"/>
    <row r="298" ht="13.2"/>
    <row r="299" ht="13.2"/>
    <row r="300" ht="13.2"/>
    <row r="301" ht="13.2"/>
    <row r="302" ht="13.2"/>
    <row r="303" ht="13.2"/>
    <row r="304" ht="13.2"/>
    <row r="305" ht="13.2"/>
    <row r="306" ht="13.2"/>
    <row r="307" ht="13.2"/>
    <row r="308" ht="13.2"/>
    <row r="309" ht="13.2"/>
    <row r="310" ht="13.2"/>
    <row r="311" ht="13.2"/>
    <row r="312" ht="13.2"/>
    <row r="313" ht="13.2"/>
    <row r="314" ht="13.2"/>
    <row r="315" ht="13.2"/>
    <row r="316" ht="13.2"/>
    <row r="317" ht="13.2"/>
    <row r="318" ht="13.2"/>
    <row r="319" ht="13.2"/>
    <row r="320" ht="13.2"/>
    <row r="321" ht="13.2"/>
    <row r="322" ht="13.2"/>
    <row r="323" ht="13.2"/>
    <row r="324" ht="13.2"/>
    <row r="325" ht="13.2"/>
    <row r="326" ht="13.2"/>
    <row r="327" ht="13.2"/>
    <row r="328" ht="13.2"/>
    <row r="329" ht="13.2"/>
    <row r="330" ht="13.2"/>
    <row r="331" ht="13.2"/>
    <row r="332" ht="13.2"/>
    <row r="333" ht="13.2"/>
    <row r="334" ht="13.2"/>
    <row r="335" ht="13.2"/>
    <row r="336" ht="13.2"/>
    <row r="337" ht="13.2"/>
    <row r="338" ht="13.2"/>
    <row r="339" ht="13.2"/>
    <row r="340" ht="13.2"/>
    <row r="341" ht="13.2"/>
    <row r="342" ht="13.2"/>
    <row r="343" ht="13.2"/>
    <row r="344" ht="13.2"/>
    <row r="345" ht="13.2"/>
    <row r="346" ht="13.2"/>
    <row r="347" ht="13.2"/>
    <row r="348" ht="13.2"/>
    <row r="349" ht="13.2"/>
    <row r="350" ht="13.2"/>
    <row r="351" ht="13.2"/>
    <row r="352" ht="13.2"/>
    <row r="353" ht="13.2"/>
    <row r="354" ht="13.2"/>
    <row r="355" ht="13.2"/>
    <row r="356" ht="13.2"/>
    <row r="357" ht="13.2"/>
    <row r="358" ht="13.2"/>
    <row r="359" ht="13.2"/>
    <row r="360" ht="13.2"/>
    <row r="361" ht="13.2"/>
    <row r="362" ht="13.2"/>
    <row r="363" ht="13.2"/>
    <row r="364" ht="13.2"/>
    <row r="365" ht="13.2"/>
    <row r="366" ht="13.2"/>
    <row r="367" ht="13.2"/>
    <row r="368" ht="13.2"/>
    <row r="369" ht="13.2"/>
    <row r="370" ht="13.2"/>
    <row r="371" ht="13.2"/>
    <row r="372" ht="13.2"/>
    <row r="373" ht="13.2"/>
    <row r="374" ht="13.2"/>
    <row r="375" ht="13.2"/>
    <row r="376" ht="13.2"/>
    <row r="377" ht="13.2"/>
    <row r="378" ht="13.2"/>
    <row r="379" ht="13.2"/>
    <row r="380" ht="13.2"/>
    <row r="381" ht="13.2"/>
    <row r="382" ht="13.2"/>
    <row r="383" ht="13.2"/>
    <row r="384" ht="13.2"/>
    <row r="385" ht="13.2"/>
    <row r="386" ht="13.2"/>
    <row r="387" ht="13.2"/>
    <row r="388" ht="13.2"/>
    <row r="389" ht="13.2"/>
    <row r="390" ht="13.2"/>
    <row r="391" ht="13.2"/>
    <row r="392" ht="13.2"/>
    <row r="393" ht="13.2"/>
    <row r="394" ht="13.2"/>
    <row r="395" ht="13.2"/>
    <row r="396" ht="13.2"/>
    <row r="397" ht="13.2"/>
    <row r="398" ht="13.2"/>
    <row r="399" ht="13.2"/>
    <row r="400" ht="13.2"/>
    <row r="401" ht="13.2"/>
    <row r="402" ht="13.2"/>
    <row r="403" ht="13.2"/>
    <row r="404" ht="13.2"/>
    <row r="405" ht="13.2"/>
    <row r="406" ht="13.2"/>
    <row r="407" ht="13.2"/>
    <row r="408" ht="13.2"/>
    <row r="409" ht="13.2"/>
    <row r="410" ht="13.2"/>
    <row r="411" ht="13.2"/>
    <row r="412" ht="13.2"/>
    <row r="413" ht="13.2"/>
    <row r="414" ht="13.2"/>
    <row r="415" ht="13.2"/>
    <row r="416" ht="13.2"/>
    <row r="417" ht="13.2"/>
    <row r="418" ht="13.2"/>
    <row r="419" ht="13.2"/>
    <row r="420" ht="13.2"/>
    <row r="421" ht="13.2"/>
    <row r="422" ht="13.2"/>
    <row r="423" ht="13.2"/>
    <row r="424" ht="13.2"/>
    <row r="425" ht="13.2"/>
    <row r="426" ht="13.2"/>
    <row r="427" ht="13.2"/>
    <row r="428" ht="13.2"/>
    <row r="429" ht="13.2"/>
    <row r="430" ht="13.2"/>
    <row r="431" ht="13.2"/>
    <row r="432" ht="13.2"/>
    <row r="433" ht="13.2"/>
    <row r="434" ht="13.2"/>
    <row r="435" ht="13.2"/>
    <row r="436" ht="13.2"/>
    <row r="437" ht="13.2"/>
    <row r="438" ht="13.2"/>
    <row r="439" ht="13.2"/>
    <row r="440" ht="13.2"/>
    <row r="441" ht="13.2"/>
    <row r="442" ht="13.2"/>
    <row r="443" ht="13.2"/>
    <row r="444" ht="13.2"/>
    <row r="445" ht="13.2"/>
    <row r="446" ht="13.2"/>
    <row r="447" ht="13.2"/>
    <row r="448" ht="13.2"/>
    <row r="449" ht="13.2"/>
    <row r="450" ht="13.2"/>
    <row r="451" ht="13.2"/>
    <row r="452" ht="13.2"/>
    <row r="453" ht="13.2"/>
    <row r="454" ht="13.2"/>
    <row r="455" ht="13.2"/>
    <row r="456" ht="13.2"/>
    <row r="457" ht="13.2"/>
    <row r="458" ht="13.2"/>
    <row r="459" ht="13.2"/>
    <row r="460" ht="13.2"/>
    <row r="461" ht="13.2"/>
    <row r="462" ht="13.2"/>
    <row r="463" ht="13.2"/>
    <row r="464" ht="13.2"/>
    <row r="465" ht="13.2"/>
    <row r="466" ht="13.2"/>
    <row r="467" ht="13.2"/>
    <row r="468" ht="13.2"/>
    <row r="469" ht="13.2"/>
    <row r="470" ht="13.2"/>
    <row r="471" ht="13.2"/>
    <row r="472" ht="13.2"/>
    <row r="473" ht="13.2"/>
    <row r="474" ht="13.2"/>
    <row r="475" ht="13.2"/>
    <row r="476" ht="13.2"/>
    <row r="477" ht="13.2"/>
    <row r="478" ht="13.2"/>
    <row r="479" ht="13.2"/>
    <row r="480" ht="13.2"/>
    <row r="481" ht="13.2"/>
    <row r="482" ht="13.2"/>
    <row r="483" ht="13.2"/>
    <row r="484" ht="13.2"/>
    <row r="485" ht="13.2"/>
    <row r="486" ht="13.2"/>
    <row r="487" ht="13.2"/>
    <row r="488" ht="13.2"/>
    <row r="489" ht="13.2"/>
    <row r="490" ht="13.2"/>
    <row r="491" ht="13.2"/>
    <row r="492" ht="13.2"/>
    <row r="493" ht="13.2"/>
    <row r="494" ht="13.2"/>
    <row r="495" ht="13.2"/>
    <row r="496" ht="13.2"/>
    <row r="497" ht="13.2"/>
    <row r="498" ht="13.2"/>
    <row r="499" ht="13.2"/>
    <row r="500" ht="13.2"/>
    <row r="501" ht="13.2"/>
    <row r="502" ht="13.2"/>
    <row r="503" ht="13.2"/>
    <row r="504" ht="13.2"/>
    <row r="505" ht="13.2"/>
    <row r="506" ht="13.2"/>
    <row r="507" ht="13.2"/>
    <row r="508" ht="13.2"/>
    <row r="509" ht="13.2"/>
    <row r="510" ht="13.2"/>
    <row r="511" ht="13.2"/>
    <row r="512" ht="13.2"/>
    <row r="513" ht="13.2"/>
    <row r="514" ht="13.2"/>
    <row r="515" ht="13.2"/>
    <row r="516" ht="13.2"/>
    <row r="517" ht="13.2"/>
    <row r="518" ht="13.2"/>
    <row r="519" ht="13.2"/>
    <row r="520" ht="13.2"/>
    <row r="521" ht="13.2"/>
    <row r="522" ht="13.2"/>
    <row r="523" ht="13.2"/>
    <row r="524" ht="13.2"/>
    <row r="525" ht="13.2"/>
    <row r="526" ht="13.2"/>
    <row r="527" ht="13.2"/>
    <row r="528" ht="13.2"/>
    <row r="529" ht="13.2"/>
    <row r="530" ht="13.2"/>
    <row r="531" ht="13.2"/>
    <row r="532" ht="13.2"/>
    <row r="533" ht="13.2"/>
    <row r="534" ht="13.2"/>
    <row r="535" ht="13.2"/>
    <row r="536" ht="13.2"/>
    <row r="537" ht="13.2"/>
    <row r="538" ht="13.2"/>
    <row r="539" ht="13.2"/>
    <row r="540" ht="13.2"/>
    <row r="541" ht="13.2"/>
    <row r="542" ht="13.2"/>
    <row r="543" ht="13.2"/>
    <row r="544" ht="13.2"/>
    <row r="545" ht="13.2"/>
    <row r="546" ht="13.2"/>
    <row r="547" ht="13.2"/>
    <row r="548" ht="13.2"/>
    <row r="549" ht="13.2"/>
    <row r="550" ht="13.2"/>
    <row r="551" ht="13.2"/>
    <row r="552" ht="13.2"/>
    <row r="553" ht="13.2"/>
    <row r="554" ht="13.2"/>
    <row r="555" ht="13.2"/>
    <row r="556" ht="13.2"/>
    <row r="557" ht="13.2"/>
    <row r="558" ht="13.2"/>
    <row r="559" ht="13.2"/>
    <row r="560" ht="13.2"/>
    <row r="561" ht="13.2"/>
    <row r="562" ht="13.2"/>
    <row r="563" ht="13.2"/>
    <row r="564" ht="13.2"/>
    <row r="565" ht="13.2"/>
    <row r="566" ht="13.2"/>
    <row r="567" ht="13.2"/>
    <row r="568" ht="13.2"/>
    <row r="569" ht="13.2"/>
    <row r="570" ht="13.2"/>
    <row r="571" ht="13.2"/>
    <row r="572" ht="13.2"/>
    <row r="573" ht="13.2"/>
    <row r="574" ht="13.2"/>
    <row r="575" ht="13.2"/>
    <row r="576" ht="13.2"/>
    <row r="577" ht="13.2"/>
    <row r="578" ht="13.2"/>
    <row r="579" ht="13.2"/>
    <row r="580" ht="13.2"/>
    <row r="581" ht="13.2"/>
    <row r="582" ht="13.2"/>
    <row r="583" ht="13.2"/>
    <row r="584" ht="13.2"/>
    <row r="585" ht="13.2"/>
    <row r="586" ht="13.2"/>
    <row r="587" ht="13.2"/>
    <row r="588" ht="13.2"/>
    <row r="589" ht="13.2"/>
    <row r="590" ht="13.2"/>
    <row r="591" ht="13.2"/>
    <row r="592" ht="13.2"/>
    <row r="593" ht="13.2"/>
    <row r="594" ht="13.2"/>
    <row r="595" ht="13.2"/>
    <row r="596" ht="13.2"/>
    <row r="597" ht="13.2"/>
    <row r="598" ht="13.2"/>
    <row r="599" ht="13.2"/>
    <row r="600" ht="13.2"/>
    <row r="601" ht="13.2"/>
    <row r="602" ht="13.2"/>
    <row r="603" ht="13.2"/>
    <row r="604" ht="13.2"/>
    <row r="605" ht="13.2"/>
    <row r="606" ht="13.2"/>
    <row r="607" ht="13.2"/>
    <row r="608" ht="13.2"/>
    <row r="609" ht="13.2"/>
    <row r="610" ht="13.2"/>
    <row r="611" ht="13.2"/>
    <row r="612" ht="13.2"/>
    <row r="613" ht="13.2"/>
    <row r="614" ht="13.2"/>
    <row r="615" ht="13.2"/>
    <row r="616" ht="13.2"/>
    <row r="617" ht="13.2"/>
    <row r="618" ht="13.2"/>
    <row r="619" ht="13.2"/>
    <row r="620" ht="13.2"/>
    <row r="621" ht="13.2"/>
    <row r="622" ht="13.2"/>
    <row r="623" ht="13.2"/>
    <row r="624" ht="13.2"/>
    <row r="625" ht="13.2"/>
    <row r="626" ht="13.2"/>
    <row r="627" ht="13.2"/>
    <row r="628" ht="13.2"/>
    <row r="629" ht="13.2"/>
    <row r="630" ht="13.2"/>
    <row r="631" ht="13.2"/>
    <row r="632" ht="13.2"/>
    <row r="633" ht="13.2"/>
    <row r="634" ht="13.2"/>
    <row r="635" ht="13.2"/>
    <row r="636" ht="13.2"/>
    <row r="637" ht="13.2"/>
    <row r="638" ht="13.2"/>
    <row r="639" ht="13.2"/>
    <row r="640" ht="13.2"/>
    <row r="641" ht="13.2"/>
    <row r="642" ht="13.2"/>
    <row r="643" ht="13.2"/>
    <row r="644" ht="13.2"/>
    <row r="645" ht="13.2"/>
    <row r="646" ht="13.2"/>
    <row r="647" ht="13.2"/>
    <row r="648" ht="13.2"/>
    <row r="649" ht="13.2"/>
    <row r="650" ht="13.2"/>
    <row r="651" ht="13.2"/>
    <row r="652" ht="13.2"/>
    <row r="653" ht="13.2"/>
    <row r="654" ht="13.2"/>
    <row r="655" ht="13.2"/>
    <row r="656" ht="13.2"/>
    <row r="657" ht="13.2"/>
    <row r="658" ht="13.2"/>
    <row r="659" ht="13.2"/>
    <row r="660" ht="13.2"/>
    <row r="661" ht="13.2"/>
    <row r="662" ht="13.2"/>
    <row r="663" ht="13.2"/>
    <row r="664" ht="13.2"/>
    <row r="665" ht="13.2"/>
    <row r="666" ht="13.2"/>
    <row r="667" ht="13.2"/>
    <row r="668" ht="13.2"/>
    <row r="669" ht="13.2"/>
    <row r="670" ht="13.2"/>
    <row r="671" ht="13.2"/>
    <row r="672" ht="13.2"/>
    <row r="673" ht="13.2"/>
    <row r="674" ht="13.2"/>
    <row r="675" ht="13.2"/>
    <row r="676" ht="13.2"/>
    <row r="677" ht="13.2"/>
    <row r="678" ht="13.2"/>
    <row r="679" ht="13.2"/>
    <row r="680" ht="13.2"/>
    <row r="681" ht="13.2"/>
    <row r="682" ht="13.2"/>
    <row r="683" ht="13.2"/>
    <row r="684" ht="13.2"/>
    <row r="685" ht="13.2"/>
    <row r="686" ht="13.2"/>
    <row r="687" ht="13.2"/>
    <row r="688" ht="13.2"/>
    <row r="689" ht="13.2"/>
    <row r="690" ht="13.2"/>
    <row r="691" ht="13.2"/>
    <row r="692" ht="13.2"/>
    <row r="693" ht="13.2"/>
    <row r="694" ht="13.2"/>
    <row r="695" ht="13.2"/>
    <row r="696" ht="13.2"/>
    <row r="697" ht="13.2"/>
    <row r="698" ht="13.2"/>
    <row r="699" ht="13.2"/>
    <row r="700" ht="13.2"/>
    <row r="701" ht="13.2"/>
    <row r="702" ht="13.2"/>
    <row r="703" ht="13.2"/>
    <row r="704" ht="13.2"/>
    <row r="705" ht="13.2"/>
    <row r="706" ht="13.2"/>
    <row r="707" ht="13.2"/>
    <row r="708" ht="13.2"/>
    <row r="709" ht="13.2"/>
    <row r="710" ht="13.2"/>
    <row r="711" ht="13.2"/>
    <row r="712" ht="13.2"/>
    <row r="713" ht="13.2"/>
    <row r="714" ht="13.2"/>
    <row r="715" ht="13.2"/>
    <row r="716" ht="13.2"/>
    <row r="717" ht="13.2"/>
    <row r="718" ht="13.2"/>
    <row r="719" ht="13.2"/>
    <row r="720" ht="13.2"/>
    <row r="721" ht="13.2"/>
    <row r="722" ht="13.2"/>
    <row r="723" ht="13.2"/>
    <row r="724" ht="13.2"/>
    <row r="725" ht="13.2"/>
    <row r="726" ht="13.2"/>
    <row r="727" ht="13.2"/>
    <row r="728" ht="13.2"/>
    <row r="729" ht="13.2"/>
    <row r="730" ht="13.2"/>
    <row r="731" ht="13.2"/>
    <row r="732" ht="13.2"/>
    <row r="733" ht="13.2"/>
    <row r="734" ht="13.2"/>
    <row r="735" ht="13.2"/>
    <row r="736" ht="13.2"/>
    <row r="737" ht="13.2"/>
    <row r="738" ht="13.2"/>
    <row r="739" ht="13.2"/>
    <row r="740" ht="13.2"/>
    <row r="741" ht="13.2"/>
    <row r="742" ht="13.2"/>
    <row r="743" ht="13.2"/>
    <row r="744" ht="13.2"/>
    <row r="745" ht="13.2"/>
    <row r="746" ht="13.2"/>
    <row r="747" ht="13.2"/>
    <row r="748" ht="13.2"/>
    <row r="749" ht="13.2"/>
    <row r="750" ht="13.2"/>
    <row r="751" ht="13.2"/>
    <row r="752" ht="13.2"/>
    <row r="753" ht="13.2"/>
    <row r="754" ht="13.2"/>
    <row r="755" ht="13.2"/>
    <row r="756" ht="13.2"/>
    <row r="757" ht="13.2"/>
    <row r="758" ht="13.2"/>
    <row r="759" ht="13.2"/>
    <row r="760" ht="13.2"/>
    <row r="761" ht="13.2"/>
    <row r="762" ht="13.2"/>
    <row r="763" ht="13.2"/>
    <row r="764" ht="13.2"/>
    <row r="765" ht="13.2"/>
    <row r="766" ht="13.2"/>
    <row r="767" ht="13.2"/>
    <row r="768" ht="13.2"/>
    <row r="769" ht="13.2"/>
    <row r="770" ht="13.2"/>
    <row r="771" ht="13.2"/>
    <row r="772" ht="13.2"/>
    <row r="773" ht="13.2"/>
    <row r="774" ht="13.2"/>
    <row r="775" ht="13.2"/>
    <row r="776" ht="13.2"/>
    <row r="777" ht="13.2"/>
    <row r="778" ht="13.2"/>
    <row r="779" ht="13.2"/>
    <row r="780" ht="13.2"/>
    <row r="781" ht="13.2"/>
    <row r="782" ht="13.2"/>
    <row r="783" ht="13.2"/>
    <row r="784" ht="13.2"/>
    <row r="785" ht="13.2"/>
    <row r="786" ht="13.2"/>
    <row r="787" ht="13.2"/>
    <row r="788" ht="13.2"/>
    <row r="789" ht="13.2"/>
    <row r="790" ht="13.2"/>
    <row r="791" ht="13.2"/>
    <row r="792" ht="13.2"/>
    <row r="793" ht="13.2"/>
    <row r="794" ht="13.2"/>
    <row r="795" ht="13.2"/>
    <row r="796" ht="13.2"/>
    <row r="797" ht="13.2"/>
    <row r="798" ht="13.2"/>
    <row r="799" ht="13.2"/>
    <row r="800" ht="13.2"/>
    <row r="801" ht="13.2"/>
    <row r="802" ht="13.2"/>
    <row r="803" ht="13.2"/>
    <row r="804" ht="13.2"/>
    <row r="805" ht="13.2"/>
    <row r="806" ht="13.2"/>
    <row r="807" ht="13.2"/>
    <row r="808" ht="13.2"/>
    <row r="809" ht="13.2"/>
    <row r="810" ht="13.2"/>
    <row r="811" ht="13.2"/>
    <row r="812" ht="13.2"/>
    <row r="813" ht="13.2"/>
    <row r="814" ht="13.2"/>
    <row r="815" ht="13.2"/>
    <row r="816" ht="13.2"/>
    <row r="817" ht="13.2"/>
    <row r="818" ht="13.2"/>
    <row r="819" ht="13.2"/>
    <row r="820" ht="13.2"/>
    <row r="821" ht="13.2"/>
    <row r="822" ht="13.2"/>
    <row r="823" ht="13.2"/>
    <row r="824" ht="13.2"/>
    <row r="825" ht="13.2"/>
    <row r="826" ht="13.2"/>
    <row r="827" ht="13.2"/>
    <row r="828" ht="13.2"/>
    <row r="829" ht="13.2"/>
    <row r="830" ht="13.2"/>
    <row r="831" ht="13.2"/>
    <row r="832" ht="13.2"/>
    <row r="833" ht="13.2"/>
    <row r="834" ht="13.2"/>
    <row r="835" ht="13.2"/>
    <row r="836" ht="13.2"/>
    <row r="837" ht="13.2"/>
    <row r="838" ht="13.2"/>
    <row r="839" ht="13.2"/>
    <row r="840" ht="13.2"/>
    <row r="841" ht="13.2"/>
    <row r="842" ht="13.2"/>
    <row r="843" ht="13.2"/>
    <row r="844" ht="13.2"/>
    <row r="845" ht="13.2"/>
    <row r="846" ht="13.2"/>
    <row r="847" ht="13.2"/>
    <row r="848" ht="13.2"/>
    <row r="849" ht="13.2"/>
    <row r="850" ht="13.2"/>
    <row r="851" ht="13.2"/>
    <row r="852" ht="13.2"/>
    <row r="853" ht="13.2"/>
    <row r="854" ht="13.2"/>
    <row r="855" ht="13.2"/>
    <row r="856" ht="13.2"/>
    <row r="857" ht="13.2"/>
    <row r="858" ht="13.2"/>
    <row r="859" ht="13.2"/>
    <row r="860" ht="13.2"/>
    <row r="861" ht="13.2"/>
    <row r="862" ht="13.2"/>
    <row r="863" ht="13.2"/>
    <row r="864" ht="13.2"/>
    <row r="865" ht="13.2"/>
    <row r="866" ht="13.2"/>
    <row r="867" ht="13.2"/>
    <row r="868" ht="13.2"/>
    <row r="869" ht="13.2"/>
    <row r="870" ht="13.2"/>
    <row r="871" ht="13.2"/>
    <row r="872" ht="13.2"/>
    <row r="873" ht="13.2"/>
    <row r="874" ht="13.2"/>
    <row r="875" ht="13.2"/>
    <row r="876" ht="13.2"/>
    <row r="877" ht="13.2"/>
    <row r="878" ht="13.2"/>
    <row r="879" ht="13.2"/>
    <row r="880" ht="13.2"/>
    <row r="881" ht="13.2"/>
    <row r="882" ht="13.2"/>
    <row r="883" ht="13.2"/>
    <row r="884" ht="13.2"/>
    <row r="885" ht="13.2"/>
    <row r="886" ht="13.2"/>
    <row r="887" ht="13.2"/>
    <row r="888" ht="13.2"/>
    <row r="889" ht="13.2"/>
    <row r="890" ht="13.2"/>
    <row r="891" ht="13.2"/>
    <row r="892" ht="13.2"/>
    <row r="893" ht="13.2"/>
    <row r="894" ht="13.2"/>
    <row r="895" ht="13.2"/>
    <row r="896" ht="13.2"/>
    <row r="897" ht="13.2"/>
    <row r="898" ht="13.2"/>
    <row r="899" ht="13.2"/>
    <row r="900" ht="13.2"/>
    <row r="901" ht="13.2"/>
    <row r="902" ht="13.2"/>
    <row r="903" ht="13.2"/>
    <row r="904" ht="13.2"/>
    <row r="905" ht="13.2"/>
    <row r="906" ht="13.2"/>
    <row r="907" ht="13.2"/>
    <row r="908" ht="13.2"/>
    <row r="909" ht="13.2"/>
    <row r="910" ht="13.2"/>
    <row r="911" ht="13.2"/>
    <row r="912" ht="13.2"/>
    <row r="913" ht="13.2"/>
    <row r="914" ht="13.2"/>
    <row r="915" ht="13.2"/>
    <row r="916" ht="13.2"/>
    <row r="917" ht="13.2"/>
    <row r="918" ht="13.2"/>
    <row r="919" ht="13.2"/>
    <row r="920" ht="13.2"/>
    <row r="921" ht="13.2"/>
    <row r="922" ht="13.2"/>
    <row r="923" ht="13.2"/>
    <row r="924" ht="13.2"/>
    <row r="925" ht="13.2"/>
    <row r="926" ht="13.2"/>
    <row r="927" ht="13.2"/>
    <row r="928" ht="13.2"/>
    <row r="929" ht="13.2"/>
    <row r="930" ht="13.2"/>
    <row r="931" ht="13.2"/>
    <row r="932" ht="13.2"/>
    <row r="933" ht="13.2"/>
    <row r="934" ht="13.2"/>
    <row r="935" ht="13.2"/>
    <row r="936" ht="13.2"/>
    <row r="937" ht="13.2"/>
    <row r="938" ht="13.2"/>
    <row r="939" ht="13.2"/>
    <row r="940" ht="13.2"/>
    <row r="941" ht="13.2"/>
    <row r="942" ht="13.2"/>
    <row r="943" ht="13.2"/>
    <row r="944" ht="13.2"/>
    <row r="945" ht="13.2"/>
    <row r="946" ht="13.2"/>
    <row r="947" ht="13.2"/>
    <row r="948" ht="13.2"/>
    <row r="949" ht="13.2"/>
    <row r="950" ht="13.2"/>
    <row r="951" ht="13.2"/>
    <row r="952" ht="13.2"/>
    <row r="953" ht="13.2"/>
    <row r="954" ht="13.2"/>
    <row r="955" ht="13.2"/>
    <row r="956" ht="13.2"/>
    <row r="957" ht="13.2"/>
    <row r="958" ht="13.2"/>
    <row r="959" ht="13.2"/>
    <row r="960" ht="13.2"/>
    <row r="961" ht="13.2"/>
    <row r="962" ht="13.2"/>
    <row r="963" ht="13.2"/>
    <row r="964" ht="13.2"/>
    <row r="965" ht="13.2"/>
    <row r="966" ht="13.2"/>
    <row r="967" ht="13.2"/>
    <row r="968" ht="13.2"/>
    <row r="969" ht="13.2"/>
    <row r="970" ht="13.2"/>
    <row r="971" ht="13.2"/>
    <row r="972" ht="13.2"/>
    <row r="973" ht="13.2"/>
    <row r="974" ht="13.2"/>
    <row r="975" ht="13.2"/>
    <row r="976" ht="13.2"/>
    <row r="977" ht="13.2"/>
    <row r="978" ht="13.2"/>
    <row r="979" ht="13.2"/>
    <row r="980" ht="13.2"/>
    <row r="981" ht="13.2"/>
    <row r="982" ht="13.2"/>
    <row r="983" ht="13.2"/>
    <row r="984" ht="13.2"/>
    <row r="985" ht="13.2"/>
    <row r="986" ht="13.2"/>
    <row r="987" ht="13.2"/>
    <row r="988" ht="13.2"/>
    <row r="989" ht="13.2"/>
    <row r="990" ht="13.2"/>
    <row r="991" ht="13.2"/>
    <row r="992" ht="13.2"/>
    <row r="993" ht="13.2"/>
    <row r="994" ht="13.2"/>
    <row r="995" ht="13.2"/>
    <row r="996" ht="13.2"/>
    <row r="997" ht="13.2"/>
    <row r="998" ht="13.2"/>
    <row r="999" ht="13.2"/>
    <row r="1000" ht="13.2"/>
  </sheetData>
  <mergeCells count="12">
    <mergeCell ref="G4:G5"/>
    <mergeCell ref="H4:H5"/>
    <mergeCell ref="A1:H1"/>
    <mergeCell ref="J1:N1"/>
    <mergeCell ref="A2:B2"/>
    <mergeCell ref="D2:E2"/>
    <mergeCell ref="G2:H2"/>
    <mergeCell ref="G9:G10"/>
    <mergeCell ref="H9:H10"/>
    <mergeCell ref="A14:E14"/>
    <mergeCell ref="A15:B15"/>
    <mergeCell ref="D15:E15"/>
  </mergeCells>
  <hyperlinks>
    <hyperlink ref="J2" r:id="rId1" xr:uid="{00000000-0004-0000-0C00-000000000000}"/>
  </hyperlinks>
  <printOptions horizontalCentered="1" gridLines="1"/>
  <pageMargins left="0.7" right="0.7" top="0.75" bottom="0.75" header="0" footer="0"/>
  <pageSetup paperSize="9" fitToHeight="0" pageOrder="overThenDown" orientation="landscape" cellComments="atEnd"/>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900FF"/>
    <outlinePr summaryBelow="0" summaryRight="0"/>
  </sheetPr>
  <dimension ref="A1:Y1009"/>
  <sheetViews>
    <sheetView showGridLines="0" topLeftCell="A12" workbookViewId="0">
      <selection activeCell="A13" sqref="A13:E29"/>
    </sheetView>
  </sheetViews>
  <sheetFormatPr baseColWidth="10" defaultColWidth="12.6640625" defaultRowHeight="15.75" customHeight="1"/>
  <cols>
    <col min="7" max="13" width="15.109375" customWidth="1"/>
  </cols>
  <sheetData>
    <row r="1" spans="1:25" ht="13.2">
      <c r="A1" s="118"/>
      <c r="B1" s="118"/>
      <c r="C1" s="118"/>
      <c r="D1" s="118"/>
      <c r="E1" s="118"/>
    </row>
    <row r="2" spans="1:25" ht="30" customHeight="1">
      <c r="B2" s="274" t="s">
        <v>187</v>
      </c>
      <c r="C2" s="220"/>
      <c r="D2" s="220"/>
      <c r="E2" s="154"/>
      <c r="F2" s="154"/>
      <c r="G2" s="26" t="s">
        <v>188</v>
      </c>
      <c r="H2" s="155">
        <v>1</v>
      </c>
      <c r="I2" s="155">
        <v>2</v>
      </c>
      <c r="J2" s="155">
        <v>3</v>
      </c>
      <c r="K2" s="155">
        <v>4</v>
      </c>
      <c r="L2" s="155">
        <v>5</v>
      </c>
      <c r="M2" s="155">
        <v>6</v>
      </c>
    </row>
    <row r="3" spans="1:25" ht="30" customHeight="1">
      <c r="G3" s="155">
        <v>1</v>
      </c>
      <c r="H3" s="26">
        <v>2</v>
      </c>
      <c r="I3" s="26">
        <v>3</v>
      </c>
      <c r="J3" s="26">
        <v>4</v>
      </c>
      <c r="K3" s="26">
        <v>5</v>
      </c>
      <c r="L3" s="26">
        <v>6</v>
      </c>
      <c r="M3" s="26">
        <v>7</v>
      </c>
    </row>
    <row r="4" spans="1:25" ht="30" customHeight="1">
      <c r="G4" s="155">
        <v>2</v>
      </c>
      <c r="H4" s="26">
        <v>3</v>
      </c>
      <c r="I4" s="26">
        <v>4</v>
      </c>
      <c r="J4" s="26">
        <v>5</v>
      </c>
      <c r="K4" s="26">
        <v>6</v>
      </c>
      <c r="L4" s="26">
        <v>7</v>
      </c>
      <c r="M4" s="26">
        <v>8</v>
      </c>
    </row>
    <row r="5" spans="1:25" ht="30" customHeight="1">
      <c r="G5" s="155">
        <v>3</v>
      </c>
      <c r="H5" s="26">
        <v>4</v>
      </c>
      <c r="I5" s="26">
        <v>5</v>
      </c>
      <c r="J5" s="26">
        <v>6</v>
      </c>
      <c r="K5" s="26">
        <v>7</v>
      </c>
      <c r="L5" s="26">
        <v>8</v>
      </c>
      <c r="M5" s="26">
        <v>9</v>
      </c>
    </row>
    <row r="6" spans="1:25" ht="30" customHeight="1">
      <c r="G6" s="155">
        <v>4</v>
      </c>
      <c r="H6" s="26">
        <v>5</v>
      </c>
      <c r="I6" s="26">
        <v>6</v>
      </c>
      <c r="J6" s="26">
        <v>7</v>
      </c>
      <c r="K6" s="26">
        <v>8</v>
      </c>
      <c r="L6" s="26">
        <v>9</v>
      </c>
      <c r="M6" s="26">
        <v>10</v>
      </c>
    </row>
    <row r="7" spans="1:25" ht="30" customHeight="1">
      <c r="G7" s="155">
        <v>5</v>
      </c>
      <c r="H7" s="26">
        <v>6</v>
      </c>
      <c r="I7" s="26">
        <v>7</v>
      </c>
      <c r="J7" s="26">
        <v>8</v>
      </c>
      <c r="K7" s="26">
        <v>9</v>
      </c>
      <c r="L7" s="26">
        <v>10</v>
      </c>
      <c r="M7" s="26">
        <v>11</v>
      </c>
    </row>
    <row r="8" spans="1:25" ht="30" customHeight="1">
      <c r="G8" s="155">
        <v>6</v>
      </c>
      <c r="H8" s="26">
        <v>7</v>
      </c>
      <c r="I8" s="26">
        <v>8</v>
      </c>
      <c r="J8" s="26">
        <v>9</v>
      </c>
      <c r="K8" s="26">
        <v>10</v>
      </c>
      <c r="L8" s="26">
        <v>11</v>
      </c>
      <c r="M8" s="26">
        <v>12</v>
      </c>
    </row>
    <row r="9" spans="1:25" ht="13.2">
      <c r="A9" s="118"/>
      <c r="B9" s="118"/>
      <c r="C9" s="118"/>
      <c r="D9" s="118"/>
      <c r="E9" s="118"/>
    </row>
    <row r="10" spans="1:25" ht="13.2">
      <c r="A10" s="118"/>
      <c r="B10" s="118"/>
      <c r="C10" s="118"/>
      <c r="D10" s="118"/>
      <c r="E10" s="118"/>
    </row>
    <row r="11" spans="1:25" ht="13.2">
      <c r="A11" s="155" t="s">
        <v>189</v>
      </c>
      <c r="B11" s="155" t="s">
        <v>190</v>
      </c>
      <c r="C11" s="155" t="s">
        <v>191</v>
      </c>
      <c r="D11" s="155" t="s">
        <v>192</v>
      </c>
      <c r="E11" s="155" t="s">
        <v>193</v>
      </c>
      <c r="F11" s="156" t="s">
        <v>194</v>
      </c>
      <c r="G11" s="157" t="s">
        <v>195</v>
      </c>
      <c r="H11" s="155" t="s">
        <v>196</v>
      </c>
      <c r="I11" s="157" t="s">
        <v>197</v>
      </c>
      <c r="J11" s="155" t="s">
        <v>198</v>
      </c>
      <c r="K11" s="158"/>
      <c r="L11" s="158"/>
      <c r="M11" s="158"/>
      <c r="N11" s="158"/>
      <c r="O11" s="158"/>
      <c r="P11" s="159"/>
      <c r="Q11" s="158"/>
      <c r="R11" s="158"/>
      <c r="S11" s="158"/>
      <c r="T11" s="158"/>
      <c r="U11" s="158"/>
      <c r="V11" s="158"/>
      <c r="W11" s="158"/>
      <c r="X11" s="158"/>
      <c r="Y11" s="158"/>
    </row>
    <row r="12" spans="1:25" ht="13.2">
      <c r="A12" s="160">
        <f t="shared" ref="A12:E12" ca="1" si="0">SUM(RANDBETWEEN(1,6),RANDBETWEEN(1,6))</f>
        <v>4</v>
      </c>
      <c r="B12" s="161">
        <f t="shared" ca="1" si="0"/>
        <v>9</v>
      </c>
      <c r="C12" s="161">
        <f t="shared" ca="1" si="0"/>
        <v>4</v>
      </c>
      <c r="D12" s="161">
        <f t="shared" ca="1" si="0"/>
        <v>9</v>
      </c>
      <c r="E12" s="162">
        <f t="shared" ca="1" si="0"/>
        <v>7</v>
      </c>
      <c r="F12" s="163" t="b">
        <v>1</v>
      </c>
      <c r="G12" s="164">
        <v>2</v>
      </c>
      <c r="H12" s="165">
        <f ca="1">COUNTIF($A:$E,2)</f>
        <v>4</v>
      </c>
      <c r="I12" s="166">
        <f ca="1">H12/$H23</f>
        <v>4.4444444444444446E-2</v>
      </c>
      <c r="J12" s="166">
        <f>1/36</f>
        <v>2.7777777777777776E-2</v>
      </c>
    </row>
    <row r="13" spans="1:25" ht="13.2">
      <c r="A13" s="160">
        <f t="shared" ref="A13:E27" ca="1" si="1">SUM(RANDBETWEEN(1,6),RANDBETWEEN(1,6))</f>
        <v>12</v>
      </c>
      <c r="B13" s="161">
        <f t="shared" ca="1" si="1"/>
        <v>6</v>
      </c>
      <c r="C13" s="161">
        <f t="shared" ca="1" si="1"/>
        <v>5</v>
      </c>
      <c r="D13" s="161">
        <f t="shared" ca="1" si="1"/>
        <v>4</v>
      </c>
      <c r="E13" s="161">
        <f t="shared" ca="1" si="1"/>
        <v>11</v>
      </c>
      <c r="G13" s="167">
        <v>3</v>
      </c>
      <c r="H13" s="165">
        <f ca="1">COUNTIF($A:$E,3)</f>
        <v>5</v>
      </c>
      <c r="I13" s="166">
        <f ca="1">H13/$H23</f>
        <v>5.5555555555555552E-2</v>
      </c>
      <c r="J13" s="166">
        <f>2/36</f>
        <v>5.5555555555555552E-2</v>
      </c>
    </row>
    <row r="14" spans="1:25" ht="13.2">
      <c r="A14" s="160">
        <f t="shared" ref="A14:E29" ca="1" si="2">SUM(RANDBETWEEN(1,6),RANDBETWEEN(1,6))</f>
        <v>5</v>
      </c>
      <c r="B14" s="161">
        <f t="shared" ca="1" si="2"/>
        <v>7</v>
      </c>
      <c r="C14" s="161">
        <f t="shared" ca="1" si="2"/>
        <v>3</v>
      </c>
      <c r="D14" s="161">
        <f t="shared" ca="1" si="2"/>
        <v>5</v>
      </c>
      <c r="E14" s="161">
        <f t="shared" ca="1" si="2"/>
        <v>10</v>
      </c>
      <c r="G14" s="167">
        <v>4</v>
      </c>
      <c r="H14" s="165">
        <f ca="1">COUNTIF($A:$E,4)</f>
        <v>9</v>
      </c>
      <c r="I14" s="166">
        <f ca="1">H14/$H23</f>
        <v>0.1</v>
      </c>
      <c r="J14" s="166">
        <f>3/36</f>
        <v>8.3333333333333329E-2</v>
      </c>
    </row>
    <row r="15" spans="1:25" ht="13.2">
      <c r="A15" s="160">
        <f t="shared" ca="1" si="1"/>
        <v>5</v>
      </c>
      <c r="B15" s="161">
        <f t="shared" ca="1" si="1"/>
        <v>4</v>
      </c>
      <c r="C15" s="161">
        <f t="shared" ca="1" si="1"/>
        <v>8</v>
      </c>
      <c r="D15" s="161">
        <f t="shared" ca="1" si="1"/>
        <v>5</v>
      </c>
      <c r="E15" s="161">
        <f t="shared" ca="1" si="1"/>
        <v>6</v>
      </c>
      <c r="G15" s="167">
        <v>5</v>
      </c>
      <c r="H15" s="165">
        <f ca="1">COUNTIF($A:$E,5)</f>
        <v>11</v>
      </c>
      <c r="I15" s="166">
        <f ca="1">H15/$H23</f>
        <v>0.12222222222222222</v>
      </c>
      <c r="J15" s="166">
        <f>4/36</f>
        <v>0.1111111111111111</v>
      </c>
    </row>
    <row r="16" spans="1:25" ht="13.2">
      <c r="A16" s="160">
        <f t="shared" ca="1" si="2"/>
        <v>7</v>
      </c>
      <c r="B16" s="161">
        <f t="shared" ca="1" si="2"/>
        <v>5</v>
      </c>
      <c r="C16" s="161">
        <f t="shared" ca="1" si="2"/>
        <v>7</v>
      </c>
      <c r="D16" s="161">
        <f t="shared" ca="1" si="2"/>
        <v>7</v>
      </c>
      <c r="E16" s="161">
        <f t="shared" ca="1" si="2"/>
        <v>8</v>
      </c>
      <c r="G16" s="167">
        <v>6</v>
      </c>
      <c r="H16" s="165">
        <f ca="1">COUNTIF($A:$E,6)</f>
        <v>13</v>
      </c>
      <c r="I16" s="166">
        <f ca="1">H16/$H23</f>
        <v>0.14444444444444443</v>
      </c>
      <c r="J16" s="166">
        <f>5/36</f>
        <v>0.1388888888888889</v>
      </c>
    </row>
    <row r="17" spans="1:10" ht="13.2">
      <c r="A17" s="160">
        <f t="shared" ca="1" si="1"/>
        <v>7</v>
      </c>
      <c r="B17" s="161">
        <f t="shared" ca="1" si="1"/>
        <v>6</v>
      </c>
      <c r="C17" s="161">
        <f t="shared" ca="1" si="1"/>
        <v>8</v>
      </c>
      <c r="D17" s="161">
        <f t="shared" ca="1" si="1"/>
        <v>9</v>
      </c>
      <c r="E17" s="161">
        <f t="shared" ca="1" si="1"/>
        <v>7</v>
      </c>
      <c r="G17" s="167">
        <v>7</v>
      </c>
      <c r="H17" s="165">
        <f ca="1">COUNTIF($A:$E,7)</f>
        <v>13</v>
      </c>
      <c r="I17" s="166">
        <f ca="1">H17/$H23</f>
        <v>0.14444444444444443</v>
      </c>
      <c r="J17" s="166">
        <f>6/36</f>
        <v>0.16666666666666666</v>
      </c>
    </row>
    <row r="18" spans="1:10" ht="13.2">
      <c r="A18" s="160">
        <f t="shared" ca="1" si="2"/>
        <v>8</v>
      </c>
      <c r="B18" s="161">
        <f t="shared" ca="1" si="2"/>
        <v>8</v>
      </c>
      <c r="C18" s="161">
        <f t="shared" ca="1" si="2"/>
        <v>8</v>
      </c>
      <c r="D18" s="161">
        <f t="shared" ca="1" si="2"/>
        <v>2</v>
      </c>
      <c r="E18" s="161">
        <f t="shared" ca="1" si="2"/>
        <v>8</v>
      </c>
      <c r="G18" s="167">
        <v>8</v>
      </c>
      <c r="H18" s="165">
        <f ca="1">COUNTIF($A:$E,8)</f>
        <v>14</v>
      </c>
      <c r="I18" s="166">
        <f ca="1">H18/$H23</f>
        <v>0.15555555555555556</v>
      </c>
      <c r="J18" s="166">
        <f>5/36</f>
        <v>0.1388888888888889</v>
      </c>
    </row>
    <row r="19" spans="1:10" ht="13.2">
      <c r="A19" s="160">
        <f t="shared" ca="1" si="1"/>
        <v>2</v>
      </c>
      <c r="B19" s="161">
        <f t="shared" ca="1" si="1"/>
        <v>9</v>
      </c>
      <c r="C19" s="161">
        <f t="shared" ca="1" si="1"/>
        <v>10</v>
      </c>
      <c r="D19" s="161">
        <f t="shared" ca="1" si="1"/>
        <v>6</v>
      </c>
      <c r="E19" s="161">
        <f t="shared" ca="1" si="1"/>
        <v>5</v>
      </c>
      <c r="G19" s="167">
        <v>9</v>
      </c>
      <c r="H19" s="165">
        <f ca="1">COUNTIF($A:$E,9)</f>
        <v>10</v>
      </c>
      <c r="I19" s="166">
        <f ca="1">H19/$H23</f>
        <v>0.1111111111111111</v>
      </c>
      <c r="J19" s="166">
        <f>4/36</f>
        <v>0.1111111111111111</v>
      </c>
    </row>
    <row r="20" spans="1:10" ht="13.2">
      <c r="A20" s="160">
        <f t="shared" ca="1" si="2"/>
        <v>5</v>
      </c>
      <c r="B20" s="161">
        <f t="shared" ca="1" si="2"/>
        <v>8</v>
      </c>
      <c r="C20" s="161">
        <f t="shared" ca="1" si="2"/>
        <v>2</v>
      </c>
      <c r="D20" s="161">
        <f t="shared" ca="1" si="2"/>
        <v>8</v>
      </c>
      <c r="E20" s="161">
        <f t="shared" ca="1" si="2"/>
        <v>4</v>
      </c>
      <c r="G20" s="167">
        <v>10</v>
      </c>
      <c r="H20" s="165">
        <f ca="1">COUNTIF($A:$E,10)</f>
        <v>5</v>
      </c>
      <c r="I20" s="166">
        <f ca="1">H20/$H23</f>
        <v>5.5555555555555552E-2</v>
      </c>
      <c r="J20" s="166">
        <f>3/36</f>
        <v>8.3333333333333329E-2</v>
      </c>
    </row>
    <row r="21" spans="1:10" ht="13.2">
      <c r="A21" s="160">
        <f t="shared" ca="1" si="1"/>
        <v>3</v>
      </c>
      <c r="B21" s="161">
        <f t="shared" ca="1" si="1"/>
        <v>11</v>
      </c>
      <c r="C21" s="161">
        <f t="shared" ca="1" si="1"/>
        <v>6</v>
      </c>
      <c r="D21" s="161">
        <f t="shared" ca="1" si="1"/>
        <v>2</v>
      </c>
      <c r="E21" s="161">
        <f t="shared" ca="1" si="1"/>
        <v>9</v>
      </c>
      <c r="G21" s="167">
        <v>11</v>
      </c>
      <c r="H21" s="165">
        <f ca="1">COUNTIF($A:$E,11)</f>
        <v>4</v>
      </c>
      <c r="I21" s="166">
        <f ca="1">H21/$H23</f>
        <v>4.4444444444444446E-2</v>
      </c>
      <c r="J21" s="166">
        <f>2/36</f>
        <v>5.5555555555555552E-2</v>
      </c>
    </row>
    <row r="22" spans="1:10" ht="13.2">
      <c r="A22" s="160">
        <f t="shared" ca="1" si="2"/>
        <v>6</v>
      </c>
      <c r="B22" s="161">
        <f t="shared" ca="1" si="2"/>
        <v>8</v>
      </c>
      <c r="C22" s="161">
        <f t="shared" ca="1" si="2"/>
        <v>9</v>
      </c>
      <c r="D22" s="161">
        <f t="shared" ca="1" si="2"/>
        <v>7</v>
      </c>
      <c r="E22" s="161">
        <f t="shared" ca="1" si="2"/>
        <v>11</v>
      </c>
      <c r="G22" s="167">
        <v>12</v>
      </c>
      <c r="H22" s="165">
        <f ca="1">COUNTIF($A:$E,12)</f>
        <v>2</v>
      </c>
      <c r="I22" s="166">
        <f ca="1">H22/$H23</f>
        <v>2.2222222222222223E-2</v>
      </c>
      <c r="J22" s="166">
        <f>1/36</f>
        <v>2.7777777777777776E-2</v>
      </c>
    </row>
    <row r="23" spans="1:10" ht="13.2">
      <c r="A23" s="160">
        <f t="shared" ca="1" si="1"/>
        <v>5</v>
      </c>
      <c r="B23" s="161">
        <f t="shared" ca="1" si="1"/>
        <v>6</v>
      </c>
      <c r="C23" s="161">
        <f t="shared" ca="1" si="1"/>
        <v>7</v>
      </c>
      <c r="D23" s="161">
        <f t="shared" ca="1" si="1"/>
        <v>7</v>
      </c>
      <c r="E23" s="161">
        <f t="shared" ca="1" si="1"/>
        <v>9</v>
      </c>
      <c r="G23" s="168" t="s">
        <v>48</v>
      </c>
      <c r="H23" s="169">
        <f ca="1">COUNT(A:E)</f>
        <v>90</v>
      </c>
      <c r="I23" s="170">
        <f t="shared" ref="I23:J23" ca="1" si="3">SUM(I12:I22)</f>
        <v>1</v>
      </c>
      <c r="J23" s="170">
        <f t="shared" si="3"/>
        <v>1.0000000000000002</v>
      </c>
    </row>
    <row r="24" spans="1:10" ht="13.2">
      <c r="A24" s="160">
        <f t="shared" ca="1" si="2"/>
        <v>11</v>
      </c>
      <c r="B24" s="161">
        <f t="shared" ca="1" si="2"/>
        <v>7</v>
      </c>
      <c r="C24" s="161">
        <f t="shared" ca="1" si="2"/>
        <v>6</v>
      </c>
      <c r="D24" s="161">
        <f t="shared" ca="1" si="2"/>
        <v>4</v>
      </c>
      <c r="E24" s="161">
        <f t="shared" ca="1" si="2"/>
        <v>6</v>
      </c>
    </row>
    <row r="25" spans="1:10" ht="13.2">
      <c r="A25" s="160">
        <f t="shared" ca="1" si="1"/>
        <v>10</v>
      </c>
      <c r="B25" s="161">
        <f t="shared" ca="1" si="1"/>
        <v>3</v>
      </c>
      <c r="C25" s="161">
        <f t="shared" ca="1" si="1"/>
        <v>7</v>
      </c>
      <c r="D25" s="161">
        <f t="shared" ca="1" si="1"/>
        <v>5</v>
      </c>
      <c r="E25" s="161">
        <f t="shared" ca="1" si="1"/>
        <v>6</v>
      </c>
    </row>
    <row r="26" spans="1:10" ht="13.2">
      <c r="A26" s="160">
        <f t="shared" ca="1" si="2"/>
        <v>9</v>
      </c>
      <c r="B26" s="161">
        <f t="shared" ca="1" si="2"/>
        <v>8</v>
      </c>
      <c r="C26" s="161">
        <f t="shared" ca="1" si="2"/>
        <v>9</v>
      </c>
      <c r="D26" s="161">
        <f t="shared" ca="1" si="2"/>
        <v>10</v>
      </c>
      <c r="E26" s="161">
        <f t="shared" ca="1" si="2"/>
        <v>3</v>
      </c>
    </row>
    <row r="27" spans="1:10" ht="13.2">
      <c r="A27" s="160">
        <f t="shared" ca="1" si="1"/>
        <v>4</v>
      </c>
      <c r="B27" s="161">
        <f t="shared" ca="1" si="1"/>
        <v>7</v>
      </c>
      <c r="C27" s="161">
        <f t="shared" ca="1" si="1"/>
        <v>4</v>
      </c>
      <c r="D27" s="161">
        <f t="shared" ca="1" si="1"/>
        <v>6</v>
      </c>
      <c r="E27" s="161">
        <f t="shared" ca="1" si="1"/>
        <v>12</v>
      </c>
    </row>
    <row r="28" spans="1:10" ht="13.2">
      <c r="A28" s="160">
        <f t="shared" ca="1" si="2"/>
        <v>5</v>
      </c>
      <c r="B28" s="161">
        <f t="shared" ca="1" si="2"/>
        <v>8</v>
      </c>
      <c r="C28" s="161">
        <f t="shared" ca="1" si="2"/>
        <v>8</v>
      </c>
      <c r="D28" s="161">
        <f t="shared" ca="1" si="2"/>
        <v>3</v>
      </c>
      <c r="E28" s="161">
        <f t="shared" ca="1" si="2"/>
        <v>8</v>
      </c>
    </row>
    <row r="29" spans="1:10" ht="13.2">
      <c r="A29" s="160">
        <f t="shared" ca="1" si="2"/>
        <v>10</v>
      </c>
      <c r="B29" s="161">
        <f t="shared" ca="1" si="2"/>
        <v>9</v>
      </c>
      <c r="C29" s="161">
        <f t="shared" ca="1" si="2"/>
        <v>6</v>
      </c>
      <c r="D29" s="161">
        <f t="shared" ca="1" si="2"/>
        <v>4</v>
      </c>
      <c r="E29" s="161">
        <f t="shared" ca="1" si="2"/>
        <v>6</v>
      </c>
    </row>
    <row r="30" spans="1:10" ht="13.2">
      <c r="A30" s="160"/>
      <c r="B30" s="161"/>
      <c r="C30" s="161"/>
      <c r="D30" s="161"/>
      <c r="E30" s="161"/>
    </row>
    <row r="31" spans="1:10" ht="13.2">
      <c r="A31" s="160"/>
      <c r="B31" s="161"/>
      <c r="C31" s="161"/>
      <c r="D31" s="161"/>
      <c r="E31" s="161"/>
    </row>
    <row r="32" spans="1:10" ht="13.2">
      <c r="A32" s="160"/>
      <c r="B32" s="161"/>
      <c r="C32" s="161"/>
      <c r="D32" s="161"/>
      <c r="E32" s="162"/>
    </row>
    <row r="33" spans="1:5" ht="13.2">
      <c r="A33" s="160"/>
      <c r="B33" s="161"/>
      <c r="C33" s="161"/>
      <c r="D33" s="161"/>
      <c r="E33" s="161"/>
    </row>
    <row r="34" spans="1:5" ht="13.2">
      <c r="A34" s="160"/>
      <c r="B34" s="161"/>
      <c r="C34" s="161"/>
      <c r="D34" s="161"/>
      <c r="E34" s="161"/>
    </row>
    <row r="35" spans="1:5" ht="13.2">
      <c r="A35" s="160"/>
      <c r="B35" s="161"/>
      <c r="C35" s="161"/>
      <c r="D35" s="161"/>
      <c r="E35" s="161"/>
    </row>
    <row r="36" spans="1:5" ht="13.2">
      <c r="A36" s="160"/>
      <c r="B36" s="161"/>
      <c r="C36" s="161"/>
      <c r="D36" s="161"/>
      <c r="E36" s="162"/>
    </row>
    <row r="37" spans="1:5" ht="13.2">
      <c r="A37" s="160"/>
      <c r="B37" s="161"/>
      <c r="C37" s="161"/>
      <c r="D37" s="161"/>
      <c r="E37" s="161"/>
    </row>
    <row r="38" spans="1:5" ht="13.2">
      <c r="A38" s="160"/>
      <c r="B38" s="161"/>
      <c r="C38" s="161"/>
      <c r="D38" s="161"/>
      <c r="E38" s="161"/>
    </row>
    <row r="39" spans="1:5" ht="13.2">
      <c r="A39" s="160"/>
      <c r="B39" s="161"/>
      <c r="C39" s="161"/>
      <c r="D39" s="161"/>
      <c r="E39" s="161"/>
    </row>
    <row r="40" spans="1:5" ht="13.2">
      <c r="A40" s="160"/>
      <c r="B40" s="161"/>
      <c r="C40" s="161"/>
      <c r="D40" s="161"/>
      <c r="E40" s="162"/>
    </row>
    <row r="41" spans="1:5" ht="13.2">
      <c r="A41" s="160"/>
      <c r="B41" s="161"/>
      <c r="C41" s="161"/>
      <c r="D41" s="161"/>
      <c r="E41" s="161"/>
    </row>
    <row r="42" spans="1:5" ht="13.2">
      <c r="A42" s="160"/>
      <c r="B42" s="161"/>
      <c r="C42" s="161"/>
      <c r="D42" s="161"/>
      <c r="E42" s="161"/>
    </row>
    <row r="43" spans="1:5" ht="13.2">
      <c r="A43" s="160"/>
      <c r="B43" s="161"/>
      <c r="C43" s="161"/>
      <c r="D43" s="161"/>
      <c r="E43" s="161"/>
    </row>
    <row r="44" spans="1:5" ht="13.2">
      <c r="A44" s="160"/>
      <c r="B44" s="161"/>
      <c r="C44" s="161"/>
      <c r="D44" s="161"/>
      <c r="E44" s="162"/>
    </row>
    <row r="45" spans="1:5" ht="13.2">
      <c r="A45" s="160"/>
      <c r="B45" s="161"/>
      <c r="C45" s="161"/>
      <c r="D45" s="161"/>
      <c r="E45" s="161"/>
    </row>
    <row r="46" spans="1:5" ht="13.2">
      <c r="A46" s="160"/>
      <c r="B46" s="161"/>
      <c r="C46" s="161"/>
      <c r="D46" s="161"/>
      <c r="E46" s="161"/>
    </row>
    <row r="47" spans="1:5" ht="13.2">
      <c r="A47" s="160"/>
      <c r="B47" s="161"/>
      <c r="C47" s="161"/>
      <c r="D47" s="161"/>
      <c r="E47" s="161"/>
    </row>
    <row r="48" spans="1:5" ht="13.2">
      <c r="A48" s="160"/>
      <c r="B48" s="161"/>
      <c r="C48" s="161"/>
      <c r="D48" s="161"/>
      <c r="E48" s="162"/>
    </row>
    <row r="49" spans="1:5" ht="13.2">
      <c r="A49" s="160"/>
      <c r="B49" s="161"/>
      <c r="C49" s="161"/>
      <c r="D49" s="161"/>
      <c r="E49" s="161"/>
    </row>
    <row r="50" spans="1:5" ht="13.2">
      <c r="A50" s="160"/>
      <c r="B50" s="161"/>
      <c r="C50" s="161"/>
      <c r="D50" s="161"/>
      <c r="E50" s="161"/>
    </row>
    <row r="51" spans="1:5" ht="13.2">
      <c r="A51" s="160"/>
      <c r="B51" s="161"/>
      <c r="C51" s="161"/>
      <c r="D51" s="161"/>
      <c r="E51" s="161"/>
    </row>
    <row r="52" spans="1:5" ht="13.2">
      <c r="A52" s="160"/>
      <c r="B52" s="161"/>
      <c r="C52" s="161"/>
      <c r="D52" s="161"/>
      <c r="E52" s="162"/>
    </row>
    <row r="53" spans="1:5" ht="13.2">
      <c r="A53" s="160"/>
      <c r="B53" s="161"/>
      <c r="C53" s="161"/>
      <c r="D53" s="161"/>
      <c r="E53" s="161"/>
    </row>
    <row r="54" spans="1:5" ht="13.2">
      <c r="A54" s="160"/>
      <c r="B54" s="161"/>
      <c r="C54" s="161"/>
      <c r="D54" s="161"/>
      <c r="E54" s="161"/>
    </row>
    <row r="55" spans="1:5" ht="13.2">
      <c r="A55" s="160"/>
      <c r="B55" s="161"/>
      <c r="C55" s="161"/>
      <c r="D55" s="161"/>
      <c r="E55" s="161"/>
    </row>
    <row r="56" spans="1:5" ht="13.2">
      <c r="A56" s="160"/>
      <c r="B56" s="161"/>
      <c r="C56" s="161"/>
      <c r="D56" s="161"/>
      <c r="E56" s="162"/>
    </row>
    <row r="57" spans="1:5" ht="13.2">
      <c r="A57" s="160"/>
      <c r="B57" s="161"/>
      <c r="C57" s="161"/>
      <c r="D57" s="161"/>
      <c r="E57" s="161"/>
    </row>
    <row r="58" spans="1:5" ht="13.2">
      <c r="A58" s="160"/>
      <c r="B58" s="161"/>
      <c r="C58" s="161"/>
      <c r="D58" s="161"/>
      <c r="E58" s="161"/>
    </row>
    <row r="59" spans="1:5" ht="13.2">
      <c r="A59" s="160"/>
      <c r="B59" s="161"/>
      <c r="C59" s="161"/>
      <c r="D59" s="161"/>
      <c r="E59" s="161"/>
    </row>
    <row r="60" spans="1:5" ht="13.2">
      <c r="A60" s="160"/>
      <c r="B60" s="161"/>
      <c r="C60" s="161"/>
      <c r="D60" s="161"/>
      <c r="E60" s="162"/>
    </row>
    <row r="61" spans="1:5" ht="13.2">
      <c r="A61" s="160"/>
      <c r="B61" s="161"/>
      <c r="C61" s="161"/>
      <c r="D61" s="161"/>
      <c r="E61" s="161"/>
    </row>
    <row r="62" spans="1:5" ht="13.2">
      <c r="A62" s="160"/>
      <c r="B62" s="161"/>
      <c r="C62" s="161"/>
      <c r="D62" s="161"/>
      <c r="E62" s="161"/>
    </row>
    <row r="63" spans="1:5" ht="13.2">
      <c r="A63" s="160"/>
      <c r="B63" s="161"/>
      <c r="C63" s="161"/>
      <c r="D63" s="161"/>
      <c r="E63" s="161"/>
    </row>
    <row r="64" spans="1:5" ht="13.2">
      <c r="A64" s="160"/>
      <c r="B64" s="161"/>
      <c r="C64" s="161"/>
      <c r="D64" s="161"/>
      <c r="E64" s="162"/>
    </row>
    <row r="65" spans="1:5" ht="13.2">
      <c r="A65" s="160"/>
      <c r="B65" s="161"/>
      <c r="C65" s="161"/>
      <c r="D65" s="161"/>
      <c r="E65" s="161"/>
    </row>
    <row r="66" spans="1:5" ht="13.2">
      <c r="A66" s="160"/>
      <c r="B66" s="161"/>
      <c r="C66" s="161"/>
      <c r="D66" s="161"/>
      <c r="E66" s="161"/>
    </row>
    <row r="67" spans="1:5" ht="13.2">
      <c r="A67" s="160"/>
      <c r="B67" s="161"/>
      <c r="C67" s="161"/>
      <c r="D67" s="161"/>
      <c r="E67" s="161"/>
    </row>
    <row r="68" spans="1:5" ht="13.2">
      <c r="A68" s="160"/>
      <c r="B68" s="161"/>
      <c r="C68" s="161"/>
      <c r="D68" s="161"/>
      <c r="E68" s="162"/>
    </row>
    <row r="69" spans="1:5" ht="13.2">
      <c r="A69" s="160"/>
      <c r="B69" s="161"/>
      <c r="C69" s="161"/>
      <c r="D69" s="161"/>
      <c r="E69" s="161"/>
    </row>
    <row r="70" spans="1:5" ht="13.2">
      <c r="A70" s="160"/>
      <c r="B70" s="161"/>
      <c r="C70" s="161"/>
      <c r="D70" s="161"/>
      <c r="E70" s="161"/>
    </row>
    <row r="71" spans="1:5" ht="13.2">
      <c r="A71" s="160"/>
      <c r="B71" s="161"/>
      <c r="C71" s="161"/>
      <c r="D71" s="161"/>
      <c r="E71" s="161"/>
    </row>
    <row r="72" spans="1:5" ht="13.2">
      <c r="A72" s="160"/>
      <c r="B72" s="161"/>
      <c r="C72" s="161"/>
      <c r="D72" s="161"/>
      <c r="E72" s="162"/>
    </row>
    <row r="73" spans="1:5" ht="13.2">
      <c r="A73" s="160"/>
      <c r="B73" s="161"/>
      <c r="C73" s="161"/>
      <c r="D73" s="161"/>
      <c r="E73" s="161"/>
    </row>
    <row r="74" spans="1:5" ht="13.2">
      <c r="A74" s="160"/>
      <c r="B74" s="161"/>
      <c r="C74" s="161"/>
      <c r="D74" s="161"/>
      <c r="E74" s="161"/>
    </row>
    <row r="75" spans="1:5" ht="13.2">
      <c r="A75" s="160"/>
      <c r="B75" s="161"/>
      <c r="C75" s="161"/>
      <c r="D75" s="161"/>
      <c r="E75" s="161"/>
    </row>
    <row r="76" spans="1:5" ht="13.2">
      <c r="A76" s="160"/>
      <c r="B76" s="161"/>
      <c r="C76" s="161"/>
      <c r="D76" s="161"/>
      <c r="E76" s="162"/>
    </row>
    <row r="77" spans="1:5" ht="13.2">
      <c r="A77" s="160"/>
      <c r="B77" s="161"/>
      <c r="C77" s="161"/>
      <c r="D77" s="161"/>
      <c r="E77" s="161"/>
    </row>
    <row r="78" spans="1:5" ht="13.2">
      <c r="A78" s="160"/>
      <c r="B78" s="161"/>
      <c r="C78" s="161"/>
      <c r="D78" s="161"/>
      <c r="E78" s="161"/>
    </row>
    <row r="79" spans="1:5" ht="13.2">
      <c r="A79" s="160"/>
      <c r="B79" s="161"/>
      <c r="C79" s="161"/>
      <c r="D79" s="161"/>
      <c r="E79" s="161"/>
    </row>
    <row r="80" spans="1:5" ht="13.2">
      <c r="A80" s="160"/>
      <c r="B80" s="161"/>
      <c r="C80" s="161"/>
      <c r="D80" s="161"/>
      <c r="E80" s="162"/>
    </row>
    <row r="81" spans="1:5" ht="13.2">
      <c r="A81" s="160"/>
      <c r="B81" s="161"/>
      <c r="C81" s="161"/>
      <c r="D81" s="161"/>
      <c r="E81" s="161"/>
    </row>
    <row r="82" spans="1:5" ht="13.2">
      <c r="A82" s="160"/>
      <c r="B82" s="161"/>
      <c r="C82" s="161"/>
      <c r="D82" s="161"/>
      <c r="E82" s="161"/>
    </row>
    <row r="83" spans="1:5" ht="13.2">
      <c r="A83" s="160"/>
      <c r="B83" s="161"/>
      <c r="C83" s="161"/>
      <c r="D83" s="161"/>
      <c r="E83" s="161"/>
    </row>
    <row r="84" spans="1:5" ht="13.2">
      <c r="A84" s="160"/>
      <c r="B84" s="161"/>
      <c r="C84" s="161"/>
      <c r="D84" s="161"/>
      <c r="E84" s="162"/>
    </row>
    <row r="85" spans="1:5" ht="13.2">
      <c r="A85" s="160"/>
      <c r="B85" s="161"/>
      <c r="C85" s="161"/>
      <c r="D85" s="161"/>
      <c r="E85" s="161"/>
    </row>
    <row r="86" spans="1:5" ht="13.2">
      <c r="A86" s="160"/>
      <c r="B86" s="161"/>
      <c r="C86" s="161"/>
      <c r="D86" s="161"/>
      <c r="E86" s="161"/>
    </row>
    <row r="87" spans="1:5" ht="13.2">
      <c r="A87" s="160"/>
      <c r="B87" s="161"/>
      <c r="C87" s="161"/>
      <c r="D87" s="161"/>
      <c r="E87" s="161"/>
    </row>
    <row r="88" spans="1:5" ht="13.2">
      <c r="A88" s="160"/>
      <c r="B88" s="161"/>
      <c r="C88" s="161"/>
      <c r="D88" s="161"/>
      <c r="E88" s="162"/>
    </row>
    <row r="89" spans="1:5" ht="13.2">
      <c r="A89" s="160"/>
      <c r="B89" s="161"/>
      <c r="C89" s="161"/>
      <c r="D89" s="161"/>
      <c r="E89" s="161"/>
    </row>
    <row r="90" spans="1:5" ht="13.2">
      <c r="A90" s="160"/>
      <c r="B90" s="161"/>
      <c r="C90" s="161"/>
      <c r="D90" s="161"/>
      <c r="E90" s="161"/>
    </row>
    <row r="91" spans="1:5" ht="13.2">
      <c r="A91" s="160"/>
      <c r="B91" s="161"/>
      <c r="C91" s="161"/>
      <c r="D91" s="161"/>
      <c r="E91" s="161"/>
    </row>
    <row r="92" spans="1:5" ht="13.2">
      <c r="A92" s="160"/>
      <c r="B92" s="161"/>
      <c r="C92" s="161"/>
      <c r="D92" s="161"/>
      <c r="E92" s="162"/>
    </row>
    <row r="93" spans="1:5" ht="13.2">
      <c r="A93" s="160"/>
      <c r="B93" s="161"/>
      <c r="C93" s="161"/>
      <c r="D93" s="161"/>
      <c r="E93" s="161"/>
    </row>
    <row r="94" spans="1:5" ht="13.2">
      <c r="A94" s="160"/>
      <c r="B94" s="161"/>
      <c r="C94" s="161"/>
      <c r="D94" s="161"/>
      <c r="E94" s="161"/>
    </row>
    <row r="95" spans="1:5" ht="13.2">
      <c r="A95" s="160"/>
      <c r="B95" s="161"/>
      <c r="C95" s="161"/>
      <c r="D95" s="161"/>
      <c r="E95" s="161"/>
    </row>
    <row r="96" spans="1:5" ht="13.2">
      <c r="A96" s="160"/>
      <c r="B96" s="161"/>
      <c r="C96" s="161"/>
      <c r="D96" s="161"/>
      <c r="E96" s="162"/>
    </row>
    <row r="97" spans="1:5" ht="13.2">
      <c r="A97" s="160"/>
      <c r="B97" s="161"/>
      <c r="C97" s="161"/>
      <c r="D97" s="161"/>
      <c r="E97" s="161"/>
    </row>
    <row r="98" spans="1:5" ht="13.2">
      <c r="A98" s="160"/>
      <c r="B98" s="161"/>
      <c r="C98" s="161"/>
      <c r="D98" s="161"/>
      <c r="E98" s="161"/>
    </row>
    <row r="99" spans="1:5" ht="13.2">
      <c r="A99" s="160"/>
      <c r="B99" s="161"/>
      <c r="C99" s="161"/>
      <c r="D99" s="161"/>
      <c r="E99" s="161"/>
    </row>
    <row r="100" spans="1:5" ht="13.2">
      <c r="A100" s="160"/>
      <c r="B100" s="161"/>
      <c r="C100" s="161"/>
      <c r="D100" s="161"/>
      <c r="E100" s="162"/>
    </row>
    <row r="101" spans="1:5" ht="13.2">
      <c r="A101" s="160"/>
      <c r="B101" s="161"/>
      <c r="C101" s="161"/>
      <c r="D101" s="161"/>
      <c r="E101" s="161"/>
    </row>
    <row r="102" spans="1:5" ht="13.2">
      <c r="A102" s="160"/>
      <c r="B102" s="161"/>
      <c r="C102" s="161"/>
      <c r="D102" s="161"/>
      <c r="E102" s="161"/>
    </row>
    <row r="103" spans="1:5" ht="13.2">
      <c r="A103" s="160"/>
      <c r="B103" s="161"/>
      <c r="C103" s="161"/>
      <c r="D103" s="161"/>
      <c r="E103" s="161"/>
    </row>
    <row r="104" spans="1:5" ht="13.2">
      <c r="A104" s="160"/>
      <c r="B104" s="161"/>
      <c r="C104" s="161"/>
      <c r="D104" s="161"/>
      <c r="E104" s="162"/>
    </row>
    <row r="105" spans="1:5" ht="13.2">
      <c r="A105" s="160"/>
      <c r="B105" s="161"/>
      <c r="C105" s="161"/>
      <c r="D105" s="161"/>
      <c r="E105" s="161"/>
    </row>
    <row r="106" spans="1:5" ht="13.2">
      <c r="A106" s="160"/>
      <c r="B106" s="161"/>
      <c r="C106" s="161"/>
      <c r="D106" s="161"/>
      <c r="E106" s="161"/>
    </row>
    <row r="107" spans="1:5" ht="13.2">
      <c r="A107" s="160"/>
      <c r="B107" s="161"/>
      <c r="C107" s="161"/>
      <c r="D107" s="161"/>
      <c r="E107" s="161"/>
    </row>
    <row r="108" spans="1:5" ht="13.2">
      <c r="A108" s="160"/>
      <c r="B108" s="161"/>
      <c r="C108" s="161"/>
      <c r="D108" s="161"/>
      <c r="E108" s="162"/>
    </row>
    <row r="109" spans="1:5" ht="13.2">
      <c r="A109" s="160"/>
      <c r="B109" s="161"/>
      <c r="C109" s="161"/>
      <c r="D109" s="161"/>
      <c r="E109" s="161"/>
    </row>
    <row r="110" spans="1:5" ht="13.2">
      <c r="A110" s="160"/>
      <c r="B110" s="161"/>
      <c r="C110" s="161"/>
      <c r="D110" s="161"/>
      <c r="E110" s="161"/>
    </row>
    <row r="111" spans="1:5" ht="13.2">
      <c r="A111" s="160"/>
      <c r="B111" s="161"/>
      <c r="C111" s="161"/>
      <c r="D111" s="161"/>
      <c r="E111" s="161"/>
    </row>
    <row r="112" spans="1:5" ht="13.2">
      <c r="A112" s="160"/>
      <c r="B112" s="161"/>
      <c r="C112" s="161"/>
      <c r="D112" s="161"/>
      <c r="E112" s="162"/>
    </row>
    <row r="113" spans="1:5" ht="13.2">
      <c r="A113" s="160"/>
      <c r="B113" s="161"/>
      <c r="C113" s="161"/>
      <c r="D113" s="161"/>
      <c r="E113" s="161"/>
    </row>
    <row r="114" spans="1:5" ht="13.2">
      <c r="A114" s="160"/>
      <c r="B114" s="161"/>
      <c r="C114" s="161"/>
      <c r="D114" s="161"/>
      <c r="E114" s="161"/>
    </row>
    <row r="115" spans="1:5" ht="13.2">
      <c r="A115" s="160"/>
      <c r="B115" s="161"/>
      <c r="C115" s="161"/>
      <c r="D115" s="161"/>
      <c r="E115" s="161"/>
    </row>
    <row r="116" spans="1:5" ht="13.2">
      <c r="A116" s="160"/>
      <c r="B116" s="161"/>
      <c r="C116" s="161"/>
      <c r="D116" s="161"/>
      <c r="E116" s="162"/>
    </row>
    <row r="117" spans="1:5" ht="13.2">
      <c r="A117" s="160"/>
      <c r="B117" s="161"/>
      <c r="C117" s="161"/>
      <c r="D117" s="161"/>
      <c r="E117" s="161"/>
    </row>
    <row r="118" spans="1:5" ht="13.2">
      <c r="A118" s="160"/>
      <c r="B118" s="161"/>
      <c r="C118" s="161"/>
      <c r="D118" s="161"/>
      <c r="E118" s="161"/>
    </row>
    <row r="119" spans="1:5" ht="13.2">
      <c r="A119" s="160"/>
      <c r="B119" s="161"/>
      <c r="C119" s="161"/>
      <c r="D119" s="161"/>
      <c r="E119" s="161"/>
    </row>
    <row r="120" spans="1:5" ht="13.2">
      <c r="A120" s="160"/>
      <c r="B120" s="161"/>
      <c r="C120" s="161"/>
      <c r="D120" s="161"/>
      <c r="E120" s="162"/>
    </row>
    <row r="121" spans="1:5" ht="13.2">
      <c r="A121" s="160"/>
      <c r="B121" s="161"/>
      <c r="C121" s="161"/>
      <c r="D121" s="161"/>
      <c r="E121" s="161"/>
    </row>
    <row r="122" spans="1:5" ht="13.2">
      <c r="A122" s="160"/>
      <c r="B122" s="161"/>
      <c r="C122" s="161"/>
      <c r="D122" s="161"/>
      <c r="E122" s="161"/>
    </row>
    <row r="123" spans="1:5" ht="13.2">
      <c r="A123" s="160"/>
      <c r="B123" s="161"/>
      <c r="C123" s="161"/>
      <c r="D123" s="161"/>
      <c r="E123" s="161"/>
    </row>
    <row r="124" spans="1:5" ht="13.2">
      <c r="A124" s="160"/>
      <c r="B124" s="161"/>
      <c r="C124" s="161"/>
      <c r="D124" s="161"/>
      <c r="E124" s="162"/>
    </row>
    <row r="125" spans="1:5" ht="13.2">
      <c r="A125" s="160"/>
      <c r="B125" s="161"/>
      <c r="C125" s="161"/>
      <c r="D125" s="161"/>
      <c r="E125" s="161"/>
    </row>
    <row r="126" spans="1:5" ht="13.2">
      <c r="A126" s="160"/>
      <c r="B126" s="161"/>
      <c r="C126" s="161"/>
      <c r="D126" s="161"/>
      <c r="E126" s="161"/>
    </row>
    <row r="127" spans="1:5" ht="13.2">
      <c r="A127" s="160"/>
      <c r="B127" s="161"/>
      <c r="C127" s="161"/>
      <c r="D127" s="161"/>
      <c r="E127" s="161"/>
    </row>
    <row r="128" spans="1:5" ht="13.2">
      <c r="A128" s="160"/>
      <c r="B128" s="161"/>
      <c r="C128" s="161"/>
      <c r="D128" s="161"/>
      <c r="E128" s="162"/>
    </row>
    <row r="129" spans="1:5" ht="13.2">
      <c r="A129" s="160"/>
      <c r="B129" s="161"/>
      <c r="C129" s="161"/>
      <c r="D129" s="161"/>
      <c r="E129" s="161"/>
    </row>
    <row r="130" spans="1:5" ht="13.2">
      <c r="A130" s="160"/>
      <c r="B130" s="161"/>
      <c r="C130" s="161"/>
      <c r="D130" s="161"/>
      <c r="E130" s="161"/>
    </row>
    <row r="131" spans="1:5" ht="13.2">
      <c r="A131" s="160"/>
      <c r="B131" s="161"/>
      <c r="C131" s="161"/>
      <c r="D131" s="161"/>
      <c r="E131" s="161"/>
    </row>
    <row r="132" spans="1:5" ht="13.2">
      <c r="A132" s="160"/>
      <c r="B132" s="161"/>
      <c r="C132" s="161"/>
      <c r="D132" s="161"/>
      <c r="E132" s="162"/>
    </row>
    <row r="133" spans="1:5" ht="13.2">
      <c r="A133" s="160"/>
      <c r="B133" s="161"/>
      <c r="C133" s="161"/>
      <c r="D133" s="161"/>
      <c r="E133" s="161"/>
    </row>
    <row r="134" spans="1:5" ht="13.2">
      <c r="A134" s="160"/>
      <c r="B134" s="161"/>
      <c r="C134" s="161"/>
      <c r="D134" s="161"/>
      <c r="E134" s="161"/>
    </row>
    <row r="135" spans="1:5" ht="13.2">
      <c r="A135" s="160"/>
      <c r="B135" s="161"/>
      <c r="C135" s="161"/>
      <c r="D135" s="161"/>
      <c r="E135" s="161"/>
    </row>
    <row r="136" spans="1:5" ht="13.2">
      <c r="A136" s="160"/>
      <c r="B136" s="161"/>
      <c r="C136" s="161"/>
      <c r="D136" s="161"/>
      <c r="E136" s="162"/>
    </row>
    <row r="137" spans="1:5" ht="13.2">
      <c r="A137" s="160"/>
      <c r="B137" s="161"/>
      <c r="C137" s="161"/>
      <c r="D137" s="161"/>
      <c r="E137" s="161"/>
    </row>
    <row r="138" spans="1:5" ht="13.2">
      <c r="A138" s="160"/>
      <c r="B138" s="161"/>
      <c r="C138" s="161"/>
      <c r="D138" s="161"/>
      <c r="E138" s="161"/>
    </row>
    <row r="139" spans="1:5" ht="13.2">
      <c r="A139" s="160"/>
      <c r="B139" s="161"/>
      <c r="C139" s="161"/>
      <c r="D139" s="161"/>
      <c r="E139" s="161"/>
    </row>
    <row r="140" spans="1:5" ht="13.2">
      <c r="A140" s="160"/>
      <c r="B140" s="161"/>
      <c r="C140" s="161"/>
      <c r="D140" s="161"/>
      <c r="E140" s="162"/>
    </row>
    <row r="141" spans="1:5" ht="13.2">
      <c r="A141" s="160"/>
      <c r="B141" s="161"/>
      <c r="C141" s="161"/>
      <c r="D141" s="161"/>
      <c r="E141" s="161"/>
    </row>
    <row r="142" spans="1:5" ht="13.2">
      <c r="A142" s="160"/>
      <c r="B142" s="161"/>
      <c r="C142" s="161"/>
      <c r="D142" s="161"/>
      <c r="E142" s="161"/>
    </row>
    <row r="143" spans="1:5" ht="13.2">
      <c r="A143" s="160"/>
      <c r="B143" s="161"/>
      <c r="C143" s="161"/>
      <c r="D143" s="161"/>
      <c r="E143" s="161"/>
    </row>
    <row r="144" spans="1:5" ht="13.2">
      <c r="A144" s="160"/>
      <c r="B144" s="161"/>
      <c r="C144" s="161"/>
      <c r="D144" s="161"/>
      <c r="E144" s="162"/>
    </row>
    <row r="145" spans="1:5" ht="13.2">
      <c r="A145" s="160"/>
      <c r="B145" s="161"/>
      <c r="C145" s="161"/>
      <c r="D145" s="161"/>
      <c r="E145" s="161"/>
    </row>
    <row r="146" spans="1:5" ht="13.2">
      <c r="A146" s="160"/>
      <c r="B146" s="161"/>
      <c r="C146" s="161"/>
      <c r="D146" s="161"/>
      <c r="E146" s="162"/>
    </row>
    <row r="147" spans="1:5" ht="13.2">
      <c r="A147" s="160"/>
      <c r="B147" s="161"/>
      <c r="C147" s="161"/>
      <c r="D147" s="161"/>
      <c r="E147" s="161"/>
    </row>
    <row r="148" spans="1:5" ht="13.2">
      <c r="A148" s="160"/>
      <c r="B148" s="161"/>
      <c r="C148" s="161"/>
      <c r="D148" s="161"/>
      <c r="E148" s="162"/>
    </row>
    <row r="149" spans="1:5" ht="13.2">
      <c r="A149" s="160"/>
      <c r="B149" s="161"/>
      <c r="C149" s="161"/>
      <c r="D149" s="161"/>
      <c r="E149" s="161"/>
    </row>
    <row r="150" spans="1:5" ht="13.2">
      <c r="A150" s="160"/>
      <c r="B150" s="161"/>
      <c r="C150" s="161"/>
      <c r="D150" s="161"/>
      <c r="E150" s="162"/>
    </row>
    <row r="151" spans="1:5" ht="13.2">
      <c r="A151" s="160"/>
      <c r="B151" s="161"/>
      <c r="C151" s="161"/>
      <c r="D151" s="161"/>
      <c r="E151" s="161"/>
    </row>
    <row r="152" spans="1:5" ht="13.2">
      <c r="A152" s="160"/>
      <c r="B152" s="161"/>
      <c r="C152" s="161"/>
      <c r="D152" s="161"/>
      <c r="E152" s="162"/>
    </row>
    <row r="153" spans="1:5" ht="13.2">
      <c r="A153" s="160"/>
      <c r="B153" s="161"/>
      <c r="C153" s="161"/>
      <c r="D153" s="161"/>
      <c r="E153" s="161"/>
    </row>
    <row r="154" spans="1:5" ht="13.2">
      <c r="A154" s="160"/>
      <c r="B154" s="161"/>
      <c r="C154" s="161"/>
      <c r="D154" s="161"/>
      <c r="E154" s="162"/>
    </row>
    <row r="155" spans="1:5" ht="13.2">
      <c r="A155" s="160"/>
      <c r="B155" s="161"/>
      <c r="C155" s="161"/>
      <c r="D155" s="161"/>
      <c r="E155" s="161"/>
    </row>
    <row r="156" spans="1:5" ht="13.2">
      <c r="A156" s="160"/>
      <c r="B156" s="161"/>
      <c r="C156" s="161"/>
      <c r="D156" s="161"/>
      <c r="E156" s="162"/>
    </row>
    <row r="157" spans="1:5" ht="13.2">
      <c r="A157" s="160"/>
      <c r="B157" s="161"/>
      <c r="C157" s="161"/>
      <c r="D157" s="161"/>
      <c r="E157" s="161"/>
    </row>
    <row r="158" spans="1:5" ht="13.2">
      <c r="A158" s="160"/>
      <c r="B158" s="161"/>
      <c r="C158" s="161"/>
      <c r="D158" s="161"/>
      <c r="E158" s="162"/>
    </row>
    <row r="159" spans="1:5" ht="13.2">
      <c r="A159" s="160"/>
      <c r="B159" s="161"/>
      <c r="C159" s="161"/>
      <c r="D159" s="161"/>
      <c r="E159" s="161"/>
    </row>
    <row r="160" spans="1:5" ht="13.2">
      <c r="A160" s="160"/>
      <c r="B160" s="161"/>
      <c r="C160" s="161"/>
      <c r="D160" s="161"/>
      <c r="E160" s="162"/>
    </row>
    <row r="161" spans="1:5" ht="13.2">
      <c r="A161" s="160"/>
      <c r="B161" s="161"/>
      <c r="C161" s="161"/>
      <c r="D161" s="161"/>
      <c r="E161" s="161"/>
    </row>
    <row r="162" spans="1:5" ht="13.2">
      <c r="A162" s="160"/>
      <c r="B162" s="161"/>
      <c r="C162" s="161"/>
      <c r="D162" s="161"/>
      <c r="E162" s="162"/>
    </row>
    <row r="163" spans="1:5" ht="13.2">
      <c r="A163" s="160"/>
      <c r="B163" s="161"/>
      <c r="C163" s="161"/>
      <c r="D163" s="161"/>
      <c r="E163" s="161"/>
    </row>
    <row r="164" spans="1:5" ht="13.2">
      <c r="A164" s="160"/>
      <c r="B164" s="161"/>
      <c r="C164" s="161"/>
      <c r="D164" s="161"/>
      <c r="E164" s="162"/>
    </row>
    <row r="165" spans="1:5" ht="13.2">
      <c r="A165" s="160"/>
      <c r="B165" s="161"/>
      <c r="C165" s="161"/>
      <c r="D165" s="161"/>
      <c r="E165" s="161"/>
    </row>
    <row r="166" spans="1:5" ht="13.2">
      <c r="A166" s="160"/>
      <c r="B166" s="161"/>
      <c r="C166" s="161"/>
      <c r="D166" s="161"/>
      <c r="E166" s="162"/>
    </row>
    <row r="167" spans="1:5" ht="13.2">
      <c r="A167" s="160"/>
      <c r="B167" s="161"/>
      <c r="C167" s="161"/>
      <c r="D167" s="161"/>
      <c r="E167" s="161"/>
    </row>
    <row r="168" spans="1:5" ht="13.2">
      <c r="A168" s="160"/>
      <c r="B168" s="161"/>
      <c r="C168" s="161"/>
      <c r="D168" s="161"/>
      <c r="E168" s="162"/>
    </row>
    <row r="169" spans="1:5" ht="13.2">
      <c r="A169" s="160"/>
      <c r="B169" s="161"/>
      <c r="C169" s="161"/>
      <c r="D169" s="161"/>
      <c r="E169" s="161"/>
    </row>
    <row r="170" spans="1:5" ht="13.2">
      <c r="A170" s="160"/>
      <c r="B170" s="161"/>
      <c r="C170" s="161"/>
      <c r="D170" s="161"/>
      <c r="E170" s="162"/>
    </row>
    <row r="171" spans="1:5" ht="13.2">
      <c r="A171" s="160"/>
      <c r="B171" s="161"/>
      <c r="C171" s="161"/>
      <c r="D171" s="161"/>
      <c r="E171" s="161"/>
    </row>
    <row r="172" spans="1:5" ht="13.2">
      <c r="A172" s="160"/>
      <c r="B172" s="161"/>
      <c r="C172" s="161"/>
      <c r="D172" s="161"/>
      <c r="E172" s="162"/>
    </row>
    <row r="173" spans="1:5" ht="13.2">
      <c r="A173" s="160"/>
      <c r="B173" s="161"/>
      <c r="C173" s="161"/>
      <c r="D173" s="161"/>
      <c r="E173" s="161"/>
    </row>
    <row r="174" spans="1:5" ht="13.2">
      <c r="A174" s="160"/>
      <c r="B174" s="161"/>
      <c r="C174" s="161"/>
      <c r="D174" s="161"/>
      <c r="E174" s="162"/>
    </row>
    <row r="175" spans="1:5" ht="13.2">
      <c r="A175" s="160"/>
      <c r="B175" s="161"/>
      <c r="C175" s="161"/>
      <c r="D175" s="161"/>
      <c r="E175" s="161"/>
    </row>
    <row r="176" spans="1:5" ht="13.2">
      <c r="A176" s="160"/>
      <c r="B176" s="161"/>
      <c r="C176" s="161"/>
      <c r="D176" s="161"/>
      <c r="E176" s="162"/>
    </row>
    <row r="177" spans="1:5" ht="13.2">
      <c r="A177" s="160"/>
      <c r="B177" s="161"/>
      <c r="C177" s="161"/>
      <c r="D177" s="161"/>
      <c r="E177" s="161"/>
    </row>
    <row r="178" spans="1:5" ht="13.2">
      <c r="A178" s="160"/>
      <c r="B178" s="161"/>
      <c r="C178" s="161"/>
      <c r="D178" s="161"/>
      <c r="E178" s="162"/>
    </row>
    <row r="179" spans="1:5" ht="13.2">
      <c r="A179" s="160"/>
      <c r="B179" s="161"/>
      <c r="C179" s="161"/>
      <c r="D179" s="161"/>
      <c r="E179" s="161"/>
    </row>
    <row r="180" spans="1:5" ht="13.2">
      <c r="A180" s="160"/>
      <c r="B180" s="161"/>
      <c r="C180" s="161"/>
      <c r="D180" s="161"/>
      <c r="E180" s="162"/>
    </row>
    <row r="181" spans="1:5" ht="13.2">
      <c r="A181" s="160"/>
      <c r="B181" s="161"/>
      <c r="C181" s="161"/>
      <c r="D181" s="161"/>
      <c r="E181" s="161"/>
    </row>
    <row r="182" spans="1:5" ht="13.2">
      <c r="A182" s="160"/>
      <c r="B182" s="161"/>
      <c r="C182" s="161"/>
      <c r="D182" s="161"/>
      <c r="E182" s="162"/>
    </row>
    <row r="183" spans="1:5" ht="13.2">
      <c r="A183" s="160"/>
      <c r="B183" s="161"/>
      <c r="C183" s="161"/>
      <c r="D183" s="161"/>
      <c r="E183" s="161"/>
    </row>
    <row r="184" spans="1:5" ht="13.2">
      <c r="A184" s="160"/>
      <c r="B184" s="161"/>
      <c r="C184" s="161"/>
      <c r="D184" s="161"/>
      <c r="E184" s="162"/>
    </row>
    <row r="185" spans="1:5" ht="13.2">
      <c r="A185" s="160"/>
      <c r="B185" s="161"/>
      <c r="C185" s="161"/>
      <c r="D185" s="161"/>
      <c r="E185" s="161"/>
    </row>
    <row r="186" spans="1:5" ht="13.2">
      <c r="A186" s="160"/>
      <c r="B186" s="161"/>
      <c r="C186" s="161"/>
      <c r="D186" s="161"/>
      <c r="E186" s="162"/>
    </row>
    <row r="187" spans="1:5" ht="13.2">
      <c r="A187" s="160"/>
      <c r="B187" s="161"/>
      <c r="C187" s="161"/>
      <c r="D187" s="161"/>
      <c r="E187" s="161"/>
    </row>
    <row r="188" spans="1:5" ht="13.2">
      <c r="A188" s="160"/>
      <c r="B188" s="161"/>
      <c r="C188" s="161"/>
      <c r="D188" s="161"/>
      <c r="E188" s="162"/>
    </row>
    <row r="189" spans="1:5" ht="13.2">
      <c r="A189" s="160"/>
      <c r="B189" s="161"/>
      <c r="C189" s="161"/>
      <c r="D189" s="161"/>
      <c r="E189" s="161"/>
    </row>
    <row r="190" spans="1:5" ht="13.2">
      <c r="A190" s="160"/>
      <c r="B190" s="161"/>
      <c r="C190" s="161"/>
      <c r="D190" s="161"/>
      <c r="E190" s="162"/>
    </row>
    <row r="191" spans="1:5" ht="13.2">
      <c r="A191" s="160"/>
      <c r="B191" s="161"/>
      <c r="C191" s="161"/>
      <c r="D191" s="161"/>
      <c r="E191" s="161"/>
    </row>
    <row r="192" spans="1:5" ht="13.2">
      <c r="A192" s="160"/>
      <c r="B192" s="161"/>
      <c r="C192" s="161"/>
      <c r="D192" s="161"/>
      <c r="E192" s="162"/>
    </row>
    <row r="193" spans="1:5" ht="13.2">
      <c r="A193" s="160"/>
      <c r="B193" s="161"/>
      <c r="C193" s="161"/>
      <c r="D193" s="161"/>
      <c r="E193" s="161"/>
    </row>
    <row r="194" spans="1:5" ht="13.2">
      <c r="A194" s="160"/>
      <c r="B194" s="161"/>
      <c r="C194" s="161"/>
      <c r="D194" s="161"/>
      <c r="E194" s="162"/>
    </row>
    <row r="195" spans="1:5" ht="13.2">
      <c r="A195" s="160"/>
      <c r="B195" s="161"/>
      <c r="C195" s="161"/>
      <c r="D195" s="161"/>
      <c r="E195" s="161"/>
    </row>
    <row r="196" spans="1:5" ht="13.2">
      <c r="A196" s="160"/>
      <c r="B196" s="161"/>
      <c r="C196" s="161"/>
      <c r="D196" s="161"/>
      <c r="E196" s="162"/>
    </row>
    <row r="197" spans="1:5" ht="13.2">
      <c r="A197" s="160"/>
      <c r="B197" s="161"/>
      <c r="C197" s="161"/>
      <c r="D197" s="161"/>
      <c r="E197" s="161"/>
    </row>
    <row r="198" spans="1:5" ht="13.2">
      <c r="A198" s="160"/>
      <c r="B198" s="161"/>
      <c r="C198" s="161"/>
      <c r="D198" s="161"/>
      <c r="E198" s="162"/>
    </row>
    <row r="199" spans="1:5" ht="13.2">
      <c r="A199" s="160"/>
      <c r="B199" s="161"/>
      <c r="C199" s="161"/>
      <c r="D199" s="161"/>
      <c r="E199" s="161"/>
    </row>
    <row r="200" spans="1:5" ht="13.2">
      <c r="A200" s="160"/>
      <c r="B200" s="161"/>
      <c r="C200" s="161"/>
      <c r="D200" s="161"/>
      <c r="E200" s="162"/>
    </row>
    <row r="201" spans="1:5" ht="13.2">
      <c r="A201" s="160"/>
      <c r="B201" s="161"/>
      <c r="C201" s="161"/>
      <c r="D201" s="161"/>
      <c r="E201" s="161"/>
    </row>
    <row r="202" spans="1:5" ht="13.2">
      <c r="A202" s="160"/>
      <c r="B202" s="161"/>
      <c r="C202" s="161"/>
      <c r="D202" s="161"/>
      <c r="E202" s="162"/>
    </row>
    <row r="203" spans="1:5" ht="13.2">
      <c r="A203" s="160"/>
      <c r="B203" s="161"/>
      <c r="C203" s="161"/>
      <c r="D203" s="161"/>
      <c r="E203" s="161"/>
    </row>
    <row r="204" spans="1:5" ht="13.2">
      <c r="A204" s="160"/>
      <c r="B204" s="161"/>
      <c r="C204" s="161"/>
      <c r="D204" s="161"/>
      <c r="E204" s="162"/>
    </row>
    <row r="205" spans="1:5" ht="13.2">
      <c r="A205" s="160"/>
      <c r="B205" s="161"/>
      <c r="C205" s="161"/>
      <c r="D205" s="161"/>
      <c r="E205" s="161"/>
    </row>
    <row r="206" spans="1:5" ht="13.2">
      <c r="A206" s="160"/>
      <c r="B206" s="161"/>
      <c r="C206" s="161"/>
      <c r="D206" s="161"/>
      <c r="E206" s="162"/>
    </row>
    <row r="207" spans="1:5" ht="13.2">
      <c r="A207" s="160"/>
      <c r="B207" s="161"/>
      <c r="C207" s="161"/>
      <c r="D207" s="161"/>
      <c r="E207" s="161"/>
    </row>
    <row r="208" spans="1:5" ht="13.2">
      <c r="A208" s="160"/>
      <c r="B208" s="161"/>
      <c r="C208" s="161"/>
      <c r="D208" s="161"/>
      <c r="E208" s="162"/>
    </row>
    <row r="209" spans="1:5" ht="13.2">
      <c r="A209" s="160"/>
      <c r="B209" s="161"/>
      <c r="C209" s="161"/>
      <c r="D209" s="161"/>
      <c r="E209" s="161"/>
    </row>
    <row r="210" spans="1:5" ht="13.2">
      <c r="A210" s="160"/>
      <c r="B210" s="161"/>
      <c r="C210" s="161"/>
      <c r="D210" s="161"/>
      <c r="E210" s="162"/>
    </row>
    <row r="211" spans="1:5" ht="13.2">
      <c r="A211" s="160"/>
      <c r="B211" s="161"/>
      <c r="C211" s="161"/>
      <c r="D211" s="161"/>
      <c r="E211" s="161"/>
    </row>
    <row r="212" spans="1:5" ht="13.2">
      <c r="A212" s="160"/>
      <c r="B212" s="161"/>
      <c r="C212" s="161"/>
      <c r="D212" s="161"/>
      <c r="E212" s="162"/>
    </row>
    <row r="213" spans="1:5" ht="13.2">
      <c r="A213" s="160"/>
      <c r="B213" s="161"/>
      <c r="C213" s="161"/>
      <c r="D213" s="161"/>
      <c r="E213" s="161"/>
    </row>
    <row r="214" spans="1:5" ht="13.2">
      <c r="A214" s="160"/>
      <c r="B214" s="161"/>
      <c r="C214" s="161"/>
      <c r="D214" s="161"/>
      <c r="E214" s="162"/>
    </row>
    <row r="215" spans="1:5" ht="13.2">
      <c r="A215" s="160"/>
      <c r="B215" s="161"/>
      <c r="C215" s="161"/>
      <c r="D215" s="161"/>
      <c r="E215" s="161"/>
    </row>
    <row r="216" spans="1:5" ht="13.2">
      <c r="A216" s="160"/>
      <c r="B216" s="161"/>
      <c r="C216" s="161"/>
      <c r="D216" s="161"/>
      <c r="E216" s="162"/>
    </row>
    <row r="217" spans="1:5" ht="13.2">
      <c r="A217" s="160"/>
      <c r="B217" s="161"/>
      <c r="C217" s="161"/>
      <c r="D217" s="161"/>
      <c r="E217" s="161"/>
    </row>
    <row r="218" spans="1:5" ht="13.2">
      <c r="A218" s="160"/>
      <c r="B218" s="161"/>
      <c r="C218" s="161"/>
      <c r="D218" s="161"/>
      <c r="E218" s="162"/>
    </row>
    <row r="219" spans="1:5" ht="13.2">
      <c r="A219" s="160"/>
      <c r="B219" s="161"/>
      <c r="C219" s="161"/>
      <c r="D219" s="161"/>
      <c r="E219" s="161"/>
    </row>
    <row r="220" spans="1:5" ht="13.2">
      <c r="A220" s="160"/>
      <c r="B220" s="161"/>
      <c r="C220" s="161"/>
      <c r="D220" s="161"/>
      <c r="E220" s="162"/>
    </row>
    <row r="221" spans="1:5" ht="13.2">
      <c r="A221" s="160"/>
      <c r="B221" s="161"/>
      <c r="C221" s="161"/>
      <c r="D221" s="161"/>
      <c r="E221" s="161"/>
    </row>
    <row r="222" spans="1:5" ht="13.2">
      <c r="A222" s="160"/>
      <c r="B222" s="161"/>
      <c r="C222" s="161"/>
      <c r="D222" s="161"/>
      <c r="E222" s="162"/>
    </row>
    <row r="223" spans="1:5" ht="13.2">
      <c r="A223" s="160"/>
      <c r="B223" s="161"/>
      <c r="C223" s="161"/>
      <c r="D223" s="161"/>
      <c r="E223" s="161"/>
    </row>
    <row r="224" spans="1:5" ht="13.2">
      <c r="A224" s="160"/>
      <c r="B224" s="161"/>
      <c r="C224" s="161"/>
      <c r="D224" s="161"/>
      <c r="E224" s="162"/>
    </row>
    <row r="225" spans="1:5" ht="13.2">
      <c r="A225" s="160"/>
      <c r="B225" s="161"/>
      <c r="C225" s="161"/>
      <c r="D225" s="161"/>
      <c r="E225" s="161"/>
    </row>
    <row r="226" spans="1:5" ht="13.2">
      <c r="A226" s="160"/>
      <c r="B226" s="161"/>
      <c r="C226" s="161"/>
      <c r="D226" s="161"/>
      <c r="E226" s="162"/>
    </row>
    <row r="227" spans="1:5" ht="13.2">
      <c r="A227" s="160"/>
      <c r="B227" s="161"/>
      <c r="C227" s="161"/>
      <c r="D227" s="161"/>
      <c r="E227" s="161"/>
    </row>
    <row r="228" spans="1:5" ht="13.2">
      <c r="A228" s="160"/>
      <c r="B228" s="161"/>
      <c r="C228" s="161"/>
      <c r="D228" s="161"/>
      <c r="E228" s="162"/>
    </row>
    <row r="229" spans="1:5" ht="13.2">
      <c r="A229" s="160"/>
      <c r="B229" s="161"/>
      <c r="C229" s="161"/>
      <c r="D229" s="161"/>
      <c r="E229" s="161"/>
    </row>
    <row r="230" spans="1:5" ht="13.2">
      <c r="A230" s="160"/>
      <c r="B230" s="161"/>
      <c r="C230" s="161"/>
      <c r="D230" s="161"/>
      <c r="E230" s="162"/>
    </row>
    <row r="231" spans="1:5" ht="13.2">
      <c r="A231" s="160"/>
      <c r="B231" s="161"/>
      <c r="C231" s="161"/>
      <c r="D231" s="161"/>
      <c r="E231" s="161"/>
    </row>
    <row r="232" spans="1:5" ht="13.2">
      <c r="A232" s="160"/>
      <c r="B232" s="161"/>
      <c r="C232" s="161"/>
      <c r="D232" s="161"/>
      <c r="E232" s="162"/>
    </row>
    <row r="233" spans="1:5" ht="13.2">
      <c r="A233" s="160"/>
      <c r="B233" s="161"/>
      <c r="C233" s="161"/>
      <c r="D233" s="161"/>
      <c r="E233" s="161"/>
    </row>
    <row r="234" spans="1:5" ht="13.2">
      <c r="A234" s="160"/>
      <c r="B234" s="161"/>
      <c r="C234" s="161"/>
      <c r="D234" s="161"/>
      <c r="E234" s="162"/>
    </row>
    <row r="235" spans="1:5" ht="13.2">
      <c r="A235" s="160"/>
      <c r="B235" s="161"/>
      <c r="C235" s="161"/>
      <c r="D235" s="161"/>
      <c r="E235" s="161"/>
    </row>
    <row r="236" spans="1:5" ht="13.2">
      <c r="A236" s="160"/>
      <c r="B236" s="161"/>
      <c r="C236" s="161"/>
      <c r="D236" s="161"/>
      <c r="E236" s="162"/>
    </row>
    <row r="237" spans="1:5" ht="13.2">
      <c r="A237" s="160"/>
      <c r="B237" s="161"/>
      <c r="C237" s="161"/>
      <c r="D237" s="161"/>
      <c r="E237" s="161"/>
    </row>
    <row r="238" spans="1:5" ht="13.2">
      <c r="A238" s="160"/>
      <c r="B238" s="161"/>
      <c r="C238" s="161"/>
      <c r="D238" s="161"/>
      <c r="E238" s="162"/>
    </row>
    <row r="239" spans="1:5" ht="13.2">
      <c r="A239" s="160"/>
      <c r="B239" s="161"/>
      <c r="C239" s="161"/>
      <c r="D239" s="161"/>
      <c r="E239" s="161"/>
    </row>
    <row r="240" spans="1:5" ht="13.2">
      <c r="A240" s="160"/>
      <c r="B240" s="161"/>
      <c r="C240" s="161"/>
      <c r="D240" s="161"/>
      <c r="E240" s="161"/>
    </row>
    <row r="241" spans="1:5" ht="13.2">
      <c r="A241" s="160"/>
      <c r="B241" s="161"/>
      <c r="C241" s="161"/>
      <c r="D241" s="161"/>
      <c r="E241" s="161"/>
    </row>
    <row r="242" spans="1:5" ht="13.2">
      <c r="A242" s="160"/>
      <c r="B242" s="161"/>
      <c r="C242" s="161"/>
      <c r="D242" s="161"/>
      <c r="E242" s="161"/>
    </row>
    <row r="243" spans="1:5" ht="13.2">
      <c r="A243" s="160"/>
      <c r="B243" s="161"/>
      <c r="C243" s="161"/>
      <c r="D243" s="161"/>
      <c r="E243" s="161"/>
    </row>
    <row r="244" spans="1:5" ht="13.2">
      <c r="A244" s="160"/>
      <c r="B244" s="161"/>
      <c r="C244" s="161"/>
      <c r="D244" s="161"/>
      <c r="E244" s="161"/>
    </row>
    <row r="245" spans="1:5" ht="13.2">
      <c r="A245" s="160"/>
      <c r="B245" s="161"/>
      <c r="C245" s="161"/>
      <c r="D245" s="161"/>
      <c r="E245" s="161"/>
    </row>
    <row r="246" spans="1:5" ht="13.2">
      <c r="A246" s="160"/>
      <c r="B246" s="161"/>
      <c r="C246" s="161"/>
      <c r="D246" s="161"/>
      <c r="E246" s="161"/>
    </row>
    <row r="247" spans="1:5" ht="13.2">
      <c r="A247" s="160"/>
      <c r="B247" s="161"/>
      <c r="C247" s="161"/>
      <c r="D247" s="161"/>
      <c r="E247" s="161"/>
    </row>
    <row r="248" spans="1:5" ht="13.2">
      <c r="A248" s="160"/>
      <c r="B248" s="161"/>
      <c r="C248" s="161"/>
      <c r="D248" s="161"/>
      <c r="E248" s="161"/>
    </row>
    <row r="249" spans="1:5" ht="13.2">
      <c r="A249" s="160"/>
      <c r="B249" s="161"/>
      <c r="C249" s="161"/>
      <c r="D249" s="161"/>
      <c r="E249" s="161"/>
    </row>
    <row r="250" spans="1:5" ht="13.2">
      <c r="A250" s="160"/>
      <c r="B250" s="161"/>
      <c r="C250" s="161"/>
      <c r="D250" s="161"/>
      <c r="E250" s="161"/>
    </row>
    <row r="251" spans="1:5" ht="13.2">
      <c r="A251" s="160"/>
      <c r="B251" s="161"/>
      <c r="C251" s="161"/>
      <c r="D251" s="161"/>
      <c r="E251" s="161"/>
    </row>
    <row r="252" spans="1:5" ht="13.2">
      <c r="A252" s="160"/>
      <c r="B252" s="161"/>
      <c r="C252" s="161"/>
      <c r="D252" s="161"/>
      <c r="E252" s="161"/>
    </row>
    <row r="253" spans="1:5" ht="13.2">
      <c r="A253" s="160"/>
      <c r="B253" s="161"/>
      <c r="C253" s="161"/>
      <c r="D253" s="161"/>
      <c r="E253" s="161"/>
    </row>
    <row r="254" spans="1:5" ht="13.2">
      <c r="A254" s="160"/>
      <c r="B254" s="161"/>
      <c r="C254" s="161"/>
      <c r="D254" s="161"/>
      <c r="E254" s="161"/>
    </row>
    <row r="255" spans="1:5" ht="13.2">
      <c r="A255" s="160"/>
      <c r="B255" s="161"/>
      <c r="C255" s="161"/>
      <c r="D255" s="161"/>
      <c r="E255" s="161"/>
    </row>
    <row r="256" spans="1:5" ht="13.2">
      <c r="A256" s="160"/>
      <c r="B256" s="161"/>
      <c r="C256" s="161"/>
      <c r="D256" s="161"/>
      <c r="E256" s="161"/>
    </row>
    <row r="257" spans="1:5" ht="13.2">
      <c r="A257" s="160"/>
      <c r="B257" s="161"/>
      <c r="C257" s="161"/>
      <c r="D257" s="161"/>
      <c r="E257" s="161"/>
    </row>
    <row r="258" spans="1:5" ht="13.2">
      <c r="A258" s="160"/>
      <c r="B258" s="161"/>
      <c r="C258" s="161"/>
      <c r="D258" s="161"/>
      <c r="E258" s="161"/>
    </row>
    <row r="259" spans="1:5" ht="13.2">
      <c r="A259" s="160"/>
      <c r="B259" s="161"/>
      <c r="C259" s="161"/>
      <c r="D259" s="161"/>
      <c r="E259" s="161"/>
    </row>
    <row r="260" spans="1:5" ht="13.2">
      <c r="A260" s="160"/>
      <c r="B260" s="161"/>
      <c r="C260" s="161"/>
      <c r="D260" s="161"/>
      <c r="E260" s="161"/>
    </row>
    <row r="261" spans="1:5" ht="13.2">
      <c r="A261" s="160"/>
      <c r="B261" s="161"/>
      <c r="C261" s="161"/>
      <c r="D261" s="161"/>
      <c r="E261" s="161"/>
    </row>
    <row r="262" spans="1:5" ht="13.2">
      <c r="A262" s="160"/>
      <c r="B262" s="161"/>
      <c r="C262" s="161"/>
      <c r="D262" s="161"/>
      <c r="E262" s="161"/>
    </row>
    <row r="263" spans="1:5" ht="13.2">
      <c r="A263" s="160"/>
      <c r="B263" s="161"/>
      <c r="C263" s="161"/>
      <c r="D263" s="161"/>
      <c r="E263" s="161"/>
    </row>
    <row r="264" spans="1:5" ht="13.2">
      <c r="A264" s="160"/>
      <c r="B264" s="161"/>
      <c r="C264" s="161"/>
      <c r="D264" s="161"/>
      <c r="E264" s="161"/>
    </row>
    <row r="265" spans="1:5" ht="13.2">
      <c r="A265" s="160"/>
      <c r="B265" s="161"/>
      <c r="C265" s="161"/>
      <c r="D265" s="161"/>
      <c r="E265" s="161"/>
    </row>
    <row r="266" spans="1:5" ht="13.2">
      <c r="A266" s="160"/>
      <c r="B266" s="161"/>
      <c r="C266" s="161"/>
      <c r="D266" s="161"/>
      <c r="E266" s="161"/>
    </row>
    <row r="267" spans="1:5" ht="13.2">
      <c r="A267" s="160"/>
      <c r="B267" s="161"/>
      <c r="C267" s="161"/>
      <c r="D267" s="161"/>
      <c r="E267" s="161"/>
    </row>
    <row r="268" spans="1:5" ht="13.2">
      <c r="A268" s="160"/>
      <c r="B268" s="161"/>
      <c r="C268" s="161"/>
      <c r="D268" s="161"/>
      <c r="E268" s="161"/>
    </row>
    <row r="269" spans="1:5" ht="13.2">
      <c r="A269" s="160"/>
      <c r="B269" s="161"/>
      <c r="C269" s="161"/>
      <c r="D269" s="161"/>
      <c r="E269" s="161"/>
    </row>
    <row r="270" spans="1:5" ht="13.2">
      <c r="A270" s="160"/>
      <c r="B270" s="161"/>
      <c r="C270" s="161"/>
      <c r="D270" s="161"/>
      <c r="E270" s="161"/>
    </row>
    <row r="271" spans="1:5" ht="13.2">
      <c r="A271" s="160"/>
      <c r="B271" s="161"/>
      <c r="C271" s="161"/>
      <c r="D271" s="161"/>
      <c r="E271" s="161"/>
    </row>
    <row r="272" spans="1:5" ht="13.2">
      <c r="A272" s="160"/>
      <c r="B272" s="161"/>
      <c r="C272" s="161"/>
      <c r="D272" s="161"/>
      <c r="E272" s="161"/>
    </row>
    <row r="273" spans="1:5" ht="13.2">
      <c r="A273" s="160"/>
      <c r="B273" s="161"/>
      <c r="C273" s="161"/>
      <c r="D273" s="161"/>
      <c r="E273" s="161"/>
    </row>
    <row r="274" spans="1:5" ht="13.2">
      <c r="A274" s="160"/>
      <c r="B274" s="161"/>
      <c r="C274" s="161"/>
      <c r="D274" s="161"/>
      <c r="E274" s="161"/>
    </row>
    <row r="275" spans="1:5" ht="13.2">
      <c r="A275" s="160"/>
      <c r="B275" s="161"/>
      <c r="C275" s="161"/>
      <c r="D275" s="161"/>
      <c r="E275" s="161"/>
    </row>
    <row r="276" spans="1:5" ht="13.2">
      <c r="A276" s="160"/>
      <c r="B276" s="161"/>
      <c r="C276" s="161"/>
      <c r="D276" s="161"/>
      <c r="E276" s="161"/>
    </row>
    <row r="277" spans="1:5" ht="13.2">
      <c r="A277" s="160"/>
      <c r="B277" s="161"/>
      <c r="C277" s="161"/>
      <c r="D277" s="161"/>
      <c r="E277" s="161"/>
    </row>
    <row r="278" spans="1:5" ht="13.2">
      <c r="A278" s="160"/>
      <c r="B278" s="161"/>
      <c r="C278" s="161"/>
      <c r="D278" s="161"/>
      <c r="E278" s="161"/>
    </row>
    <row r="279" spans="1:5" ht="13.2">
      <c r="A279" s="160"/>
      <c r="B279" s="161"/>
      <c r="C279" s="161"/>
      <c r="D279" s="161"/>
      <c r="E279" s="161"/>
    </row>
    <row r="280" spans="1:5" ht="13.2">
      <c r="A280" s="160"/>
      <c r="B280" s="161"/>
      <c r="C280" s="161"/>
      <c r="D280" s="161"/>
      <c r="E280" s="161"/>
    </row>
    <row r="281" spans="1:5" ht="13.2">
      <c r="A281" s="160"/>
      <c r="B281" s="161"/>
      <c r="C281" s="161"/>
      <c r="D281" s="161"/>
      <c r="E281" s="161"/>
    </row>
    <row r="282" spans="1:5" ht="13.2">
      <c r="A282" s="160"/>
      <c r="B282" s="161"/>
      <c r="C282" s="161"/>
      <c r="D282" s="161"/>
      <c r="E282" s="161"/>
    </row>
    <row r="283" spans="1:5" ht="13.2">
      <c r="A283" s="160"/>
      <c r="B283" s="161"/>
      <c r="C283" s="161"/>
      <c r="D283" s="161"/>
      <c r="E283" s="161"/>
    </row>
    <row r="284" spans="1:5" ht="13.2">
      <c r="A284" s="160"/>
      <c r="B284" s="161"/>
      <c r="C284" s="161"/>
      <c r="D284" s="161"/>
      <c r="E284" s="161"/>
    </row>
    <row r="285" spans="1:5" ht="13.2">
      <c r="A285" s="160"/>
      <c r="B285" s="161"/>
      <c r="C285" s="161"/>
      <c r="D285" s="161"/>
      <c r="E285" s="161"/>
    </row>
    <row r="286" spans="1:5" ht="13.2">
      <c r="A286" s="160"/>
      <c r="B286" s="161"/>
      <c r="C286" s="161"/>
      <c r="D286" s="161"/>
      <c r="E286" s="161"/>
    </row>
    <row r="287" spans="1:5" ht="13.2">
      <c r="A287" s="160"/>
      <c r="B287" s="161"/>
      <c r="C287" s="161"/>
      <c r="D287" s="161"/>
      <c r="E287" s="161"/>
    </row>
    <row r="288" spans="1:5" ht="13.2">
      <c r="A288" s="160"/>
      <c r="B288" s="161"/>
      <c r="C288" s="161"/>
      <c r="D288" s="161"/>
      <c r="E288" s="161"/>
    </row>
    <row r="289" spans="1:5" ht="13.2">
      <c r="A289" s="160"/>
      <c r="B289" s="161"/>
      <c r="C289" s="161"/>
      <c r="D289" s="161"/>
      <c r="E289" s="161"/>
    </row>
    <row r="290" spans="1:5" ht="13.2">
      <c r="A290" s="160"/>
      <c r="B290" s="161"/>
      <c r="C290" s="161"/>
      <c r="D290" s="161"/>
      <c r="E290" s="161"/>
    </row>
    <row r="291" spans="1:5" ht="13.2">
      <c r="A291" s="160"/>
      <c r="B291" s="161"/>
      <c r="C291" s="161"/>
      <c r="D291" s="161"/>
      <c r="E291" s="161"/>
    </row>
    <row r="292" spans="1:5" ht="13.2">
      <c r="A292" s="160"/>
      <c r="B292" s="161"/>
      <c r="C292" s="161"/>
      <c r="D292" s="161"/>
      <c r="E292" s="161"/>
    </row>
    <row r="293" spans="1:5" ht="13.2">
      <c r="A293" s="160"/>
      <c r="B293" s="161"/>
      <c r="C293" s="161"/>
      <c r="D293" s="161"/>
      <c r="E293" s="161"/>
    </row>
    <row r="294" spans="1:5" ht="13.2">
      <c r="A294" s="160"/>
      <c r="B294" s="161"/>
      <c r="C294" s="161"/>
      <c r="D294" s="161"/>
      <c r="E294" s="161"/>
    </row>
    <row r="295" spans="1:5" ht="13.2">
      <c r="A295" s="160"/>
      <c r="B295" s="161"/>
      <c r="C295" s="161"/>
      <c r="D295" s="161"/>
      <c r="E295" s="161"/>
    </row>
    <row r="296" spans="1:5" ht="13.2">
      <c r="A296" s="160"/>
      <c r="B296" s="161"/>
      <c r="C296" s="161"/>
      <c r="D296" s="161"/>
      <c r="E296" s="161"/>
    </row>
    <row r="297" spans="1:5" ht="13.2">
      <c r="A297" s="160"/>
      <c r="B297" s="161"/>
      <c r="C297" s="161"/>
      <c r="D297" s="161"/>
      <c r="E297" s="161"/>
    </row>
    <row r="298" spans="1:5" ht="13.2">
      <c r="A298" s="160"/>
      <c r="B298" s="161"/>
      <c r="C298" s="161"/>
      <c r="D298" s="161"/>
      <c r="E298" s="161"/>
    </row>
    <row r="299" spans="1:5" ht="13.2">
      <c r="A299" s="160"/>
      <c r="B299" s="161"/>
      <c r="C299" s="161"/>
      <c r="D299" s="161"/>
      <c r="E299" s="161"/>
    </row>
    <row r="300" spans="1:5" ht="13.2">
      <c r="A300" s="160"/>
      <c r="B300" s="161"/>
      <c r="C300" s="161"/>
      <c r="D300" s="161"/>
      <c r="E300" s="161"/>
    </row>
    <row r="301" spans="1:5" ht="13.2">
      <c r="A301" s="160"/>
      <c r="B301" s="161"/>
      <c r="C301" s="161"/>
      <c r="D301" s="161"/>
      <c r="E301" s="161"/>
    </row>
    <row r="302" spans="1:5" ht="13.2">
      <c r="A302" s="160"/>
      <c r="B302" s="161"/>
      <c r="C302" s="161"/>
      <c r="D302" s="161"/>
      <c r="E302" s="161"/>
    </row>
    <row r="303" spans="1:5" ht="13.2">
      <c r="A303" s="160"/>
      <c r="B303" s="161"/>
      <c r="C303" s="161"/>
      <c r="D303" s="161"/>
      <c r="E303" s="161"/>
    </row>
    <row r="304" spans="1:5" ht="13.2">
      <c r="A304" s="160"/>
      <c r="B304" s="161"/>
      <c r="C304" s="161"/>
      <c r="D304" s="161"/>
      <c r="E304" s="161"/>
    </row>
    <row r="305" spans="1:5" ht="13.2">
      <c r="A305" s="160"/>
      <c r="B305" s="161"/>
      <c r="C305" s="161"/>
      <c r="D305" s="161"/>
      <c r="E305" s="161"/>
    </row>
    <row r="306" spans="1:5" ht="13.2">
      <c r="A306" s="160"/>
      <c r="B306" s="161"/>
      <c r="C306" s="161"/>
      <c r="D306" s="161"/>
      <c r="E306" s="161"/>
    </row>
    <row r="307" spans="1:5" ht="13.2">
      <c r="A307" s="160"/>
      <c r="B307" s="161"/>
      <c r="C307" s="161"/>
      <c r="D307" s="161"/>
      <c r="E307" s="161"/>
    </row>
    <row r="308" spans="1:5" ht="13.2">
      <c r="A308" s="160"/>
      <c r="B308" s="161"/>
      <c r="C308" s="161"/>
      <c r="D308" s="161"/>
      <c r="E308" s="161"/>
    </row>
    <row r="309" spans="1:5" ht="13.2">
      <c r="A309" s="160"/>
      <c r="B309" s="161"/>
      <c r="C309" s="161"/>
      <c r="D309" s="161"/>
      <c r="E309" s="161"/>
    </row>
    <row r="310" spans="1:5" ht="13.2">
      <c r="A310" s="160"/>
      <c r="B310" s="161"/>
      <c r="C310" s="161"/>
      <c r="D310" s="161"/>
      <c r="E310" s="161"/>
    </row>
    <row r="311" spans="1:5" ht="13.2">
      <c r="A311" s="160"/>
      <c r="B311" s="161"/>
      <c r="C311" s="161"/>
      <c r="D311" s="161"/>
      <c r="E311" s="161"/>
    </row>
    <row r="312" spans="1:5" ht="13.2">
      <c r="A312" s="160"/>
      <c r="B312" s="161"/>
      <c r="C312" s="161"/>
      <c r="D312" s="161"/>
      <c r="E312" s="161"/>
    </row>
    <row r="313" spans="1:5" ht="13.2">
      <c r="A313" s="118"/>
      <c r="B313" s="118"/>
      <c r="C313" s="118"/>
      <c r="D313" s="118"/>
      <c r="E313" s="118"/>
    </row>
    <row r="314" spans="1:5" ht="13.2">
      <c r="A314" s="118"/>
      <c r="B314" s="118"/>
      <c r="C314" s="118"/>
      <c r="D314" s="118"/>
      <c r="E314" s="118"/>
    </row>
    <row r="315" spans="1:5" ht="13.2">
      <c r="A315" s="118"/>
      <c r="B315" s="118"/>
      <c r="C315" s="118"/>
      <c r="D315" s="118"/>
      <c r="E315" s="118"/>
    </row>
    <row r="316" spans="1:5" ht="13.2">
      <c r="A316" s="118"/>
      <c r="B316" s="118"/>
      <c r="C316" s="118"/>
      <c r="D316" s="118"/>
      <c r="E316" s="118"/>
    </row>
    <row r="317" spans="1:5" ht="13.2">
      <c r="A317" s="118"/>
      <c r="B317" s="118"/>
      <c r="C317" s="118"/>
      <c r="D317" s="118"/>
      <c r="E317" s="118"/>
    </row>
    <row r="318" spans="1:5" ht="13.2">
      <c r="A318" s="118"/>
      <c r="B318" s="118"/>
      <c r="C318" s="118"/>
      <c r="D318" s="118"/>
      <c r="E318" s="118"/>
    </row>
    <row r="319" spans="1:5" ht="13.2">
      <c r="A319" s="118"/>
      <c r="B319" s="118"/>
      <c r="C319" s="118"/>
      <c r="D319" s="118"/>
      <c r="E319" s="118"/>
    </row>
    <row r="320" spans="1:5" ht="13.2">
      <c r="A320" s="118"/>
      <c r="B320" s="118"/>
      <c r="C320" s="118"/>
      <c r="D320" s="118"/>
      <c r="E320" s="118"/>
    </row>
    <row r="321" spans="1:5" ht="13.2">
      <c r="A321" s="118"/>
      <c r="B321" s="118"/>
      <c r="C321" s="118"/>
      <c r="D321" s="118"/>
      <c r="E321" s="118"/>
    </row>
    <row r="322" spans="1:5" ht="13.2">
      <c r="A322" s="118"/>
      <c r="B322" s="118"/>
      <c r="C322" s="118"/>
      <c r="D322" s="118"/>
      <c r="E322" s="118"/>
    </row>
    <row r="323" spans="1:5" ht="13.2">
      <c r="A323" s="118"/>
      <c r="B323" s="118"/>
      <c r="C323" s="118"/>
      <c r="D323" s="118"/>
      <c r="E323" s="118"/>
    </row>
    <row r="324" spans="1:5" ht="13.2">
      <c r="A324" s="118"/>
      <c r="B324" s="118"/>
      <c r="C324" s="118"/>
      <c r="D324" s="118"/>
      <c r="E324" s="118"/>
    </row>
    <row r="325" spans="1:5" ht="13.2">
      <c r="A325" s="118"/>
      <c r="B325" s="118"/>
      <c r="C325" s="118"/>
      <c r="D325" s="118"/>
      <c r="E325" s="118"/>
    </row>
    <row r="326" spans="1:5" ht="13.2">
      <c r="A326" s="118"/>
      <c r="B326" s="118"/>
      <c r="C326" s="118"/>
      <c r="D326" s="118"/>
      <c r="E326" s="118"/>
    </row>
    <row r="327" spans="1:5" ht="13.2">
      <c r="A327" s="118"/>
      <c r="B327" s="118"/>
      <c r="C327" s="118"/>
      <c r="D327" s="118"/>
      <c r="E327" s="118"/>
    </row>
    <row r="328" spans="1:5" ht="13.2">
      <c r="A328" s="118"/>
      <c r="B328" s="118"/>
      <c r="C328" s="118"/>
      <c r="D328" s="118"/>
      <c r="E328" s="118"/>
    </row>
    <row r="329" spans="1:5" ht="13.2">
      <c r="A329" s="118"/>
      <c r="B329" s="118"/>
      <c r="C329" s="118"/>
      <c r="D329" s="118"/>
      <c r="E329" s="118"/>
    </row>
    <row r="330" spans="1:5" ht="13.2">
      <c r="A330" s="118"/>
      <c r="B330" s="118"/>
      <c r="C330" s="118"/>
      <c r="D330" s="118"/>
      <c r="E330" s="118"/>
    </row>
    <row r="331" spans="1:5" ht="13.2">
      <c r="A331" s="118"/>
      <c r="B331" s="118"/>
      <c r="C331" s="118"/>
      <c r="D331" s="118"/>
      <c r="E331" s="118"/>
    </row>
    <row r="332" spans="1:5" ht="13.2">
      <c r="A332" s="118"/>
      <c r="B332" s="118"/>
      <c r="C332" s="118"/>
      <c r="D332" s="118"/>
      <c r="E332" s="118"/>
    </row>
    <row r="333" spans="1:5" ht="13.2">
      <c r="A333" s="118"/>
      <c r="B333" s="118"/>
      <c r="C333" s="118"/>
      <c r="D333" s="118"/>
      <c r="E333" s="118"/>
    </row>
    <row r="334" spans="1:5" ht="13.2">
      <c r="A334" s="118"/>
      <c r="B334" s="118"/>
      <c r="C334" s="118"/>
      <c r="D334" s="118"/>
      <c r="E334" s="118"/>
    </row>
    <row r="335" spans="1:5" ht="13.2">
      <c r="A335" s="118"/>
      <c r="B335" s="118"/>
      <c r="C335" s="118"/>
      <c r="D335" s="118"/>
      <c r="E335" s="118"/>
    </row>
    <row r="336" spans="1:5" ht="13.2">
      <c r="A336" s="118"/>
      <c r="B336" s="118"/>
      <c r="C336" s="118"/>
      <c r="D336" s="118"/>
      <c r="E336" s="118"/>
    </row>
    <row r="337" spans="1:5" ht="13.2">
      <c r="A337" s="118"/>
      <c r="B337" s="118"/>
      <c r="C337" s="118"/>
      <c r="D337" s="118"/>
      <c r="E337" s="118"/>
    </row>
    <row r="338" spans="1:5" ht="13.2">
      <c r="A338" s="118"/>
      <c r="B338" s="118"/>
      <c r="C338" s="118"/>
      <c r="D338" s="118"/>
      <c r="E338" s="118"/>
    </row>
    <row r="339" spans="1:5" ht="13.2">
      <c r="A339" s="118"/>
      <c r="B339" s="118"/>
      <c r="C339" s="118"/>
      <c r="D339" s="118"/>
      <c r="E339" s="118"/>
    </row>
    <row r="340" spans="1:5" ht="13.2">
      <c r="A340" s="118"/>
      <c r="B340" s="118"/>
      <c r="C340" s="118"/>
      <c r="D340" s="118"/>
      <c r="E340" s="118"/>
    </row>
    <row r="341" spans="1:5" ht="13.2">
      <c r="A341" s="118"/>
      <c r="B341" s="118"/>
      <c r="C341" s="118"/>
      <c r="D341" s="118"/>
      <c r="E341" s="118"/>
    </row>
    <row r="342" spans="1:5" ht="13.2">
      <c r="A342" s="118"/>
      <c r="B342" s="118"/>
      <c r="C342" s="118"/>
      <c r="D342" s="118"/>
      <c r="E342" s="118"/>
    </row>
    <row r="343" spans="1:5" ht="13.2">
      <c r="A343" s="118"/>
      <c r="B343" s="118"/>
      <c r="C343" s="118"/>
      <c r="D343" s="118"/>
      <c r="E343" s="118"/>
    </row>
    <row r="344" spans="1:5" ht="13.2">
      <c r="A344" s="118"/>
      <c r="B344" s="118"/>
      <c r="C344" s="118"/>
      <c r="D344" s="118"/>
      <c r="E344" s="118"/>
    </row>
    <row r="345" spans="1:5" ht="13.2">
      <c r="A345" s="118"/>
      <c r="B345" s="118"/>
      <c r="C345" s="118"/>
      <c r="D345" s="118"/>
      <c r="E345" s="118"/>
    </row>
    <row r="346" spans="1:5" ht="13.2">
      <c r="A346" s="118"/>
      <c r="B346" s="118"/>
      <c r="C346" s="118"/>
      <c r="D346" s="118"/>
      <c r="E346" s="118"/>
    </row>
    <row r="347" spans="1:5" ht="13.2">
      <c r="A347" s="118"/>
      <c r="B347" s="118"/>
      <c r="C347" s="118"/>
      <c r="D347" s="118"/>
      <c r="E347" s="118"/>
    </row>
    <row r="348" spans="1:5" ht="13.2">
      <c r="A348" s="118"/>
      <c r="B348" s="118"/>
      <c r="C348" s="118"/>
      <c r="D348" s="118"/>
      <c r="E348" s="118"/>
    </row>
    <row r="349" spans="1:5" ht="13.2">
      <c r="A349" s="118"/>
      <c r="B349" s="118"/>
      <c r="C349" s="118"/>
      <c r="D349" s="118"/>
      <c r="E349" s="118"/>
    </row>
    <row r="350" spans="1:5" ht="13.2">
      <c r="A350" s="118"/>
      <c r="B350" s="118"/>
      <c r="C350" s="118"/>
      <c r="D350" s="118"/>
      <c r="E350" s="118"/>
    </row>
    <row r="351" spans="1:5" ht="13.2">
      <c r="A351" s="118"/>
      <c r="B351" s="118"/>
      <c r="C351" s="118"/>
      <c r="D351" s="118"/>
      <c r="E351" s="118"/>
    </row>
    <row r="352" spans="1:5" ht="13.2">
      <c r="A352" s="118"/>
      <c r="B352" s="118"/>
      <c r="C352" s="118"/>
      <c r="D352" s="118"/>
      <c r="E352" s="118"/>
    </row>
    <row r="353" spans="1:5" ht="13.2">
      <c r="A353" s="118"/>
      <c r="B353" s="118"/>
      <c r="C353" s="118"/>
      <c r="D353" s="118"/>
      <c r="E353" s="118"/>
    </row>
    <row r="354" spans="1:5" ht="13.2">
      <c r="A354" s="118"/>
      <c r="B354" s="118"/>
      <c r="C354" s="118"/>
      <c r="D354" s="118"/>
      <c r="E354" s="118"/>
    </row>
    <row r="355" spans="1:5" ht="13.2">
      <c r="A355" s="118"/>
      <c r="B355" s="118"/>
      <c r="C355" s="118"/>
      <c r="D355" s="118"/>
      <c r="E355" s="118"/>
    </row>
    <row r="356" spans="1:5" ht="13.2">
      <c r="A356" s="118"/>
      <c r="B356" s="118"/>
      <c r="C356" s="118"/>
      <c r="D356" s="118"/>
      <c r="E356" s="118"/>
    </row>
    <row r="357" spans="1:5" ht="13.2">
      <c r="A357" s="118"/>
      <c r="B357" s="118"/>
      <c r="C357" s="118"/>
      <c r="D357" s="118"/>
      <c r="E357" s="118"/>
    </row>
    <row r="358" spans="1:5" ht="13.2">
      <c r="A358" s="118"/>
      <c r="B358" s="118"/>
      <c r="C358" s="118"/>
      <c r="D358" s="118"/>
      <c r="E358" s="118"/>
    </row>
    <row r="359" spans="1:5" ht="13.2">
      <c r="A359" s="118"/>
      <c r="B359" s="118"/>
      <c r="C359" s="118"/>
      <c r="D359" s="118"/>
      <c r="E359" s="118"/>
    </row>
    <row r="360" spans="1:5" ht="13.2">
      <c r="A360" s="118"/>
      <c r="B360" s="118"/>
      <c r="C360" s="118"/>
      <c r="D360" s="118"/>
      <c r="E360" s="118"/>
    </row>
    <row r="361" spans="1:5" ht="13.2">
      <c r="A361" s="118"/>
      <c r="B361" s="118"/>
      <c r="C361" s="118"/>
      <c r="D361" s="118"/>
      <c r="E361" s="118"/>
    </row>
    <row r="362" spans="1:5" ht="13.2">
      <c r="A362" s="118"/>
      <c r="B362" s="118"/>
      <c r="C362" s="118"/>
      <c r="D362" s="118"/>
      <c r="E362" s="118"/>
    </row>
    <row r="363" spans="1:5" ht="13.2">
      <c r="A363" s="118"/>
      <c r="B363" s="118"/>
      <c r="C363" s="118"/>
      <c r="D363" s="118"/>
      <c r="E363" s="118"/>
    </row>
    <row r="364" spans="1:5" ht="13.2">
      <c r="A364" s="118"/>
      <c r="B364" s="118"/>
      <c r="C364" s="118"/>
      <c r="D364" s="118"/>
      <c r="E364" s="118"/>
    </row>
    <row r="365" spans="1:5" ht="13.2">
      <c r="A365" s="118"/>
      <c r="B365" s="118"/>
      <c r="C365" s="118"/>
      <c r="D365" s="118"/>
      <c r="E365" s="118"/>
    </row>
    <row r="366" spans="1:5" ht="13.2">
      <c r="A366" s="118"/>
      <c r="B366" s="118"/>
      <c r="C366" s="118"/>
      <c r="D366" s="118"/>
      <c r="E366" s="118"/>
    </row>
    <row r="367" spans="1:5" ht="13.2">
      <c r="A367" s="118"/>
      <c r="B367" s="118"/>
      <c r="C367" s="118"/>
      <c r="D367" s="118"/>
      <c r="E367" s="118"/>
    </row>
    <row r="368" spans="1:5" ht="13.2">
      <c r="A368" s="118"/>
      <c r="B368" s="118"/>
      <c r="C368" s="118"/>
      <c r="D368" s="118"/>
      <c r="E368" s="118"/>
    </row>
    <row r="369" spans="1:5" ht="13.2">
      <c r="A369" s="118"/>
      <c r="B369" s="118"/>
      <c r="C369" s="118"/>
      <c r="D369" s="118"/>
      <c r="E369" s="118"/>
    </row>
    <row r="370" spans="1:5" ht="13.2">
      <c r="A370" s="118"/>
      <c r="B370" s="118"/>
      <c r="C370" s="118"/>
      <c r="D370" s="118"/>
      <c r="E370" s="118"/>
    </row>
    <row r="371" spans="1:5" ht="13.2">
      <c r="A371" s="118"/>
      <c r="B371" s="118"/>
      <c r="C371" s="118"/>
      <c r="D371" s="118"/>
      <c r="E371" s="118"/>
    </row>
    <row r="372" spans="1:5" ht="13.2">
      <c r="A372" s="118"/>
      <c r="B372" s="118"/>
      <c r="C372" s="118"/>
      <c r="D372" s="118"/>
      <c r="E372" s="118"/>
    </row>
    <row r="373" spans="1:5" ht="13.2">
      <c r="A373" s="118"/>
      <c r="B373" s="118"/>
      <c r="C373" s="118"/>
      <c r="D373" s="118"/>
      <c r="E373" s="118"/>
    </row>
    <row r="374" spans="1:5" ht="13.2">
      <c r="A374" s="118"/>
      <c r="B374" s="118"/>
      <c r="C374" s="118"/>
      <c r="D374" s="118"/>
      <c r="E374" s="118"/>
    </row>
    <row r="375" spans="1:5" ht="13.2">
      <c r="A375" s="118"/>
      <c r="B375" s="118"/>
      <c r="C375" s="118"/>
      <c r="D375" s="118"/>
      <c r="E375" s="118"/>
    </row>
    <row r="376" spans="1:5" ht="13.2">
      <c r="A376" s="118"/>
      <c r="B376" s="118"/>
      <c r="C376" s="118"/>
      <c r="D376" s="118"/>
      <c r="E376" s="118"/>
    </row>
    <row r="377" spans="1:5" ht="13.2">
      <c r="A377" s="118"/>
      <c r="B377" s="118"/>
      <c r="C377" s="118"/>
      <c r="D377" s="118"/>
      <c r="E377" s="118"/>
    </row>
    <row r="378" spans="1:5" ht="13.2">
      <c r="A378" s="118"/>
      <c r="B378" s="118"/>
      <c r="C378" s="118"/>
      <c r="D378" s="118"/>
      <c r="E378" s="118"/>
    </row>
    <row r="379" spans="1:5" ht="13.2">
      <c r="A379" s="118"/>
      <c r="B379" s="118"/>
      <c r="C379" s="118"/>
      <c r="D379" s="118"/>
      <c r="E379" s="118"/>
    </row>
    <row r="380" spans="1:5" ht="13.2">
      <c r="A380" s="118"/>
      <c r="B380" s="118"/>
      <c r="C380" s="118"/>
      <c r="D380" s="118"/>
      <c r="E380" s="118"/>
    </row>
    <row r="381" spans="1:5" ht="13.2">
      <c r="A381" s="118"/>
      <c r="B381" s="118"/>
      <c r="C381" s="118"/>
      <c r="D381" s="118"/>
      <c r="E381" s="118"/>
    </row>
    <row r="382" spans="1:5" ht="13.2">
      <c r="A382" s="118"/>
      <c r="B382" s="118"/>
      <c r="C382" s="118"/>
      <c r="D382" s="118"/>
      <c r="E382" s="118"/>
    </row>
    <row r="383" spans="1:5" ht="13.2">
      <c r="A383" s="118"/>
      <c r="B383" s="118"/>
      <c r="C383" s="118"/>
      <c r="D383" s="118"/>
      <c r="E383" s="118"/>
    </row>
    <row r="384" spans="1:5" ht="13.2">
      <c r="A384" s="118"/>
      <c r="B384" s="118"/>
      <c r="C384" s="118"/>
      <c r="D384" s="118"/>
      <c r="E384" s="118"/>
    </row>
    <row r="385" spans="1:5" ht="13.2">
      <c r="A385" s="118"/>
      <c r="B385" s="118"/>
      <c r="C385" s="118"/>
      <c r="D385" s="118"/>
      <c r="E385" s="118"/>
    </row>
    <row r="386" spans="1:5" ht="13.2">
      <c r="A386" s="118"/>
      <c r="B386" s="118"/>
      <c r="C386" s="118"/>
      <c r="D386" s="118"/>
      <c r="E386" s="118"/>
    </row>
    <row r="387" spans="1:5" ht="13.2">
      <c r="A387" s="118"/>
      <c r="B387" s="118"/>
      <c r="C387" s="118"/>
      <c r="D387" s="118"/>
      <c r="E387" s="118"/>
    </row>
    <row r="388" spans="1:5" ht="13.2">
      <c r="A388" s="118"/>
      <c r="B388" s="118"/>
      <c r="C388" s="118"/>
      <c r="D388" s="118"/>
      <c r="E388" s="118"/>
    </row>
    <row r="389" spans="1:5" ht="13.2">
      <c r="A389" s="118"/>
      <c r="B389" s="118"/>
      <c r="C389" s="118"/>
      <c r="D389" s="118"/>
      <c r="E389" s="118"/>
    </row>
    <row r="390" spans="1:5" ht="13.2">
      <c r="A390" s="118"/>
      <c r="B390" s="118"/>
      <c r="C390" s="118"/>
      <c r="D390" s="118"/>
      <c r="E390" s="118"/>
    </row>
    <row r="391" spans="1:5" ht="13.2">
      <c r="A391" s="118"/>
      <c r="B391" s="118"/>
      <c r="C391" s="118"/>
      <c r="D391" s="118"/>
      <c r="E391" s="118"/>
    </row>
    <row r="392" spans="1:5" ht="13.2">
      <c r="A392" s="118"/>
      <c r="B392" s="118"/>
      <c r="C392" s="118"/>
      <c r="D392" s="118"/>
      <c r="E392" s="118"/>
    </row>
    <row r="393" spans="1:5" ht="13.2">
      <c r="A393" s="118"/>
      <c r="B393" s="118"/>
      <c r="C393" s="118"/>
      <c r="D393" s="118"/>
      <c r="E393" s="118"/>
    </row>
    <row r="394" spans="1:5" ht="13.2">
      <c r="A394" s="118"/>
      <c r="B394" s="118"/>
      <c r="C394" s="118"/>
      <c r="D394" s="118"/>
      <c r="E394" s="118"/>
    </row>
    <row r="395" spans="1:5" ht="13.2">
      <c r="A395" s="118"/>
      <c r="B395" s="118"/>
      <c r="C395" s="118"/>
      <c r="D395" s="118"/>
      <c r="E395" s="118"/>
    </row>
    <row r="396" spans="1:5" ht="13.2">
      <c r="A396" s="118"/>
      <c r="B396" s="118"/>
      <c r="C396" s="118"/>
      <c r="D396" s="118"/>
      <c r="E396" s="118"/>
    </row>
    <row r="397" spans="1:5" ht="13.2">
      <c r="A397" s="118"/>
      <c r="B397" s="118"/>
      <c r="C397" s="118"/>
      <c r="D397" s="118"/>
      <c r="E397" s="118"/>
    </row>
    <row r="398" spans="1:5" ht="13.2">
      <c r="A398" s="118"/>
      <c r="B398" s="118"/>
      <c r="C398" s="118"/>
      <c r="D398" s="118"/>
      <c r="E398" s="118"/>
    </row>
    <row r="399" spans="1:5" ht="13.2">
      <c r="A399" s="118"/>
      <c r="B399" s="118"/>
      <c r="C399" s="118"/>
      <c r="D399" s="118"/>
      <c r="E399" s="118"/>
    </row>
    <row r="400" spans="1:5" ht="13.2">
      <c r="A400" s="118"/>
      <c r="B400" s="118"/>
      <c r="C400" s="118"/>
      <c r="D400" s="118"/>
      <c r="E400" s="118"/>
    </row>
    <row r="401" spans="1:5" ht="13.2">
      <c r="A401" s="118"/>
      <c r="B401" s="118"/>
      <c r="C401" s="118"/>
      <c r="D401" s="118"/>
      <c r="E401" s="118"/>
    </row>
    <row r="402" spans="1:5" ht="13.2">
      <c r="A402" s="118"/>
      <c r="B402" s="118"/>
      <c r="C402" s="118"/>
      <c r="D402" s="118"/>
      <c r="E402" s="118"/>
    </row>
    <row r="403" spans="1:5" ht="13.2">
      <c r="A403" s="118"/>
      <c r="B403" s="118"/>
      <c r="C403" s="118"/>
      <c r="D403" s="118"/>
      <c r="E403" s="118"/>
    </row>
    <row r="404" spans="1:5" ht="13.2">
      <c r="A404" s="118"/>
      <c r="B404" s="118"/>
      <c r="C404" s="118"/>
      <c r="D404" s="118"/>
      <c r="E404" s="118"/>
    </row>
    <row r="405" spans="1:5" ht="13.2">
      <c r="A405" s="118"/>
      <c r="B405" s="118"/>
      <c r="C405" s="118"/>
      <c r="D405" s="118"/>
      <c r="E405" s="118"/>
    </row>
    <row r="406" spans="1:5" ht="13.2">
      <c r="A406" s="118"/>
      <c r="B406" s="118"/>
      <c r="C406" s="118"/>
      <c r="D406" s="118"/>
      <c r="E406" s="118"/>
    </row>
    <row r="407" spans="1:5" ht="13.2">
      <c r="A407" s="118"/>
      <c r="B407" s="118"/>
      <c r="C407" s="118"/>
      <c r="D407" s="118"/>
      <c r="E407" s="118"/>
    </row>
    <row r="408" spans="1:5" ht="13.2">
      <c r="A408" s="118"/>
      <c r="B408" s="118"/>
      <c r="C408" s="118"/>
      <c r="D408" s="118"/>
      <c r="E408" s="118"/>
    </row>
    <row r="409" spans="1:5" ht="13.2">
      <c r="A409" s="118"/>
      <c r="B409" s="118"/>
      <c r="C409" s="118"/>
      <c r="D409" s="118"/>
      <c r="E409" s="118"/>
    </row>
    <row r="410" spans="1:5" ht="13.2">
      <c r="A410" s="118"/>
      <c r="B410" s="118"/>
      <c r="C410" s="118"/>
      <c r="D410" s="118"/>
      <c r="E410" s="118"/>
    </row>
    <row r="411" spans="1:5" ht="13.2">
      <c r="A411" s="118"/>
      <c r="B411" s="118"/>
      <c r="C411" s="118"/>
      <c r="D411" s="118"/>
      <c r="E411" s="118"/>
    </row>
    <row r="412" spans="1:5" ht="13.2">
      <c r="A412" s="118"/>
      <c r="B412" s="118"/>
      <c r="C412" s="118"/>
      <c r="D412" s="118"/>
      <c r="E412" s="118"/>
    </row>
    <row r="413" spans="1:5" ht="13.2">
      <c r="A413" s="118"/>
      <c r="B413" s="118"/>
      <c r="C413" s="118"/>
      <c r="D413" s="118"/>
      <c r="E413" s="118"/>
    </row>
    <row r="414" spans="1:5" ht="13.2">
      <c r="A414" s="118"/>
      <c r="B414" s="118"/>
      <c r="C414" s="118"/>
      <c r="D414" s="118"/>
      <c r="E414" s="118"/>
    </row>
    <row r="415" spans="1:5" ht="13.2">
      <c r="A415" s="118"/>
      <c r="B415" s="118"/>
      <c r="C415" s="118"/>
      <c r="D415" s="118"/>
      <c r="E415" s="118"/>
    </row>
    <row r="416" spans="1:5" ht="13.2">
      <c r="A416" s="118"/>
      <c r="B416" s="118"/>
      <c r="C416" s="118"/>
      <c r="D416" s="118"/>
      <c r="E416" s="118"/>
    </row>
    <row r="417" spans="1:5" ht="13.2">
      <c r="A417" s="118"/>
      <c r="B417" s="118"/>
      <c r="C417" s="118"/>
      <c r="D417" s="118"/>
      <c r="E417" s="118"/>
    </row>
    <row r="418" spans="1:5" ht="13.2">
      <c r="A418" s="118"/>
      <c r="B418" s="118"/>
      <c r="C418" s="118"/>
      <c r="D418" s="118"/>
      <c r="E418" s="118"/>
    </row>
    <row r="419" spans="1:5" ht="13.2">
      <c r="A419" s="118"/>
      <c r="B419" s="118"/>
      <c r="C419" s="118"/>
      <c r="D419" s="118"/>
      <c r="E419" s="118"/>
    </row>
    <row r="420" spans="1:5" ht="13.2">
      <c r="A420" s="118"/>
      <c r="B420" s="118"/>
      <c r="C420" s="118"/>
      <c r="D420" s="118"/>
      <c r="E420" s="118"/>
    </row>
    <row r="421" spans="1:5" ht="13.2">
      <c r="A421" s="118"/>
      <c r="B421" s="118"/>
      <c r="C421" s="118"/>
      <c r="D421" s="118"/>
      <c r="E421" s="118"/>
    </row>
    <row r="422" spans="1:5" ht="13.2">
      <c r="A422" s="118"/>
      <c r="B422" s="118"/>
      <c r="C422" s="118"/>
      <c r="D422" s="118"/>
      <c r="E422" s="118"/>
    </row>
    <row r="423" spans="1:5" ht="13.2">
      <c r="A423" s="118"/>
      <c r="B423" s="118"/>
      <c r="C423" s="118"/>
      <c r="D423" s="118"/>
      <c r="E423" s="118"/>
    </row>
    <row r="424" spans="1:5" ht="13.2">
      <c r="A424" s="118"/>
      <c r="B424" s="118"/>
      <c r="C424" s="118"/>
      <c r="D424" s="118"/>
      <c r="E424" s="118"/>
    </row>
    <row r="425" spans="1:5" ht="13.2">
      <c r="A425" s="118"/>
      <c r="B425" s="118"/>
      <c r="C425" s="118"/>
      <c r="D425" s="118"/>
      <c r="E425" s="118"/>
    </row>
    <row r="426" spans="1:5" ht="13.2">
      <c r="A426" s="118"/>
      <c r="B426" s="118"/>
      <c r="C426" s="118"/>
      <c r="D426" s="118"/>
      <c r="E426" s="118"/>
    </row>
    <row r="427" spans="1:5" ht="13.2">
      <c r="A427" s="118"/>
      <c r="B427" s="118"/>
      <c r="C427" s="118"/>
      <c r="D427" s="118"/>
      <c r="E427" s="118"/>
    </row>
    <row r="428" spans="1:5" ht="13.2">
      <c r="A428" s="118"/>
      <c r="B428" s="118"/>
      <c r="C428" s="118"/>
      <c r="D428" s="118"/>
      <c r="E428" s="118"/>
    </row>
    <row r="429" spans="1:5" ht="13.2">
      <c r="A429" s="118"/>
      <c r="B429" s="118"/>
      <c r="C429" s="118"/>
      <c r="D429" s="118"/>
      <c r="E429" s="118"/>
    </row>
    <row r="430" spans="1:5" ht="13.2">
      <c r="A430" s="118"/>
      <c r="B430" s="118"/>
      <c r="C430" s="118"/>
      <c r="D430" s="118"/>
      <c r="E430" s="118"/>
    </row>
    <row r="431" spans="1:5" ht="13.2">
      <c r="A431" s="118"/>
      <c r="B431" s="118"/>
      <c r="C431" s="118"/>
      <c r="D431" s="118"/>
      <c r="E431" s="118"/>
    </row>
    <row r="432" spans="1:5" ht="13.2">
      <c r="A432" s="118"/>
      <c r="B432" s="118"/>
      <c r="C432" s="118"/>
      <c r="D432" s="118"/>
      <c r="E432" s="118"/>
    </row>
    <row r="433" spans="1:5" ht="13.2">
      <c r="A433" s="118"/>
      <c r="B433" s="118"/>
      <c r="C433" s="118"/>
      <c r="D433" s="118"/>
      <c r="E433" s="118"/>
    </row>
    <row r="434" spans="1:5" ht="13.2">
      <c r="A434" s="118"/>
      <c r="B434" s="118"/>
      <c r="C434" s="118"/>
      <c r="D434" s="118"/>
      <c r="E434" s="118"/>
    </row>
    <row r="435" spans="1:5" ht="13.2">
      <c r="A435" s="118"/>
      <c r="B435" s="118"/>
      <c r="C435" s="118"/>
      <c r="D435" s="118"/>
      <c r="E435" s="118"/>
    </row>
    <row r="436" spans="1:5" ht="13.2">
      <c r="A436" s="118"/>
      <c r="B436" s="118"/>
      <c r="C436" s="118"/>
      <c r="D436" s="118"/>
      <c r="E436" s="118"/>
    </row>
    <row r="437" spans="1:5" ht="13.2">
      <c r="A437" s="118"/>
      <c r="B437" s="118"/>
      <c r="C437" s="118"/>
      <c r="D437" s="118"/>
      <c r="E437" s="118"/>
    </row>
    <row r="438" spans="1:5" ht="13.2">
      <c r="A438" s="118"/>
      <c r="B438" s="118"/>
      <c r="C438" s="118"/>
      <c r="D438" s="118"/>
      <c r="E438" s="118"/>
    </row>
    <row r="439" spans="1:5" ht="13.2">
      <c r="A439" s="118"/>
      <c r="B439" s="118"/>
      <c r="C439" s="118"/>
      <c r="D439" s="118"/>
      <c r="E439" s="118"/>
    </row>
    <row r="440" spans="1:5" ht="13.2">
      <c r="A440" s="118"/>
      <c r="B440" s="118"/>
      <c r="C440" s="118"/>
      <c r="D440" s="118"/>
      <c r="E440" s="118"/>
    </row>
    <row r="441" spans="1:5" ht="13.2">
      <c r="A441" s="118"/>
      <c r="B441" s="118"/>
      <c r="C441" s="118"/>
      <c r="D441" s="118"/>
      <c r="E441" s="118"/>
    </row>
    <row r="442" spans="1:5" ht="13.2">
      <c r="A442" s="118"/>
      <c r="B442" s="118"/>
      <c r="C442" s="118"/>
      <c r="D442" s="118"/>
      <c r="E442" s="118"/>
    </row>
    <row r="443" spans="1:5" ht="13.2">
      <c r="A443" s="118"/>
      <c r="B443" s="118"/>
      <c r="C443" s="118"/>
      <c r="D443" s="118"/>
      <c r="E443" s="118"/>
    </row>
    <row r="444" spans="1:5" ht="13.2">
      <c r="A444" s="118"/>
      <c r="B444" s="118"/>
      <c r="C444" s="118"/>
      <c r="D444" s="118"/>
      <c r="E444" s="118"/>
    </row>
    <row r="445" spans="1:5" ht="13.2">
      <c r="A445" s="118"/>
      <c r="B445" s="118"/>
      <c r="C445" s="118"/>
      <c r="D445" s="118"/>
      <c r="E445" s="118"/>
    </row>
    <row r="446" spans="1:5" ht="13.2">
      <c r="A446" s="118"/>
      <c r="B446" s="118"/>
      <c r="C446" s="118"/>
      <c r="D446" s="118"/>
      <c r="E446" s="118"/>
    </row>
    <row r="447" spans="1:5" ht="13.2">
      <c r="A447" s="118"/>
      <c r="B447" s="118"/>
      <c r="C447" s="118"/>
      <c r="D447" s="118"/>
      <c r="E447" s="118"/>
    </row>
    <row r="448" spans="1:5" ht="13.2">
      <c r="A448" s="118"/>
      <c r="B448" s="118"/>
      <c r="C448" s="118"/>
      <c r="D448" s="118"/>
      <c r="E448" s="118"/>
    </row>
    <row r="449" spans="1:5" ht="13.2">
      <c r="A449" s="118"/>
      <c r="B449" s="118"/>
      <c r="C449" s="118"/>
      <c r="D449" s="118"/>
      <c r="E449" s="118"/>
    </row>
    <row r="450" spans="1:5" ht="13.2">
      <c r="A450" s="118"/>
      <c r="B450" s="118"/>
      <c r="C450" s="118"/>
      <c r="D450" s="118"/>
      <c r="E450" s="118"/>
    </row>
    <row r="451" spans="1:5" ht="13.2">
      <c r="A451" s="118"/>
      <c r="B451" s="118"/>
      <c r="C451" s="118"/>
      <c r="D451" s="118"/>
      <c r="E451" s="118"/>
    </row>
    <row r="452" spans="1:5" ht="13.2">
      <c r="A452" s="118"/>
      <c r="B452" s="118"/>
      <c r="C452" s="118"/>
      <c r="D452" s="118"/>
      <c r="E452" s="118"/>
    </row>
    <row r="453" spans="1:5" ht="13.2">
      <c r="A453" s="118"/>
      <c r="B453" s="118"/>
      <c r="C453" s="118"/>
      <c r="D453" s="118"/>
      <c r="E453" s="118"/>
    </row>
    <row r="454" spans="1:5" ht="13.2">
      <c r="A454" s="118"/>
      <c r="B454" s="118"/>
      <c r="C454" s="118"/>
      <c r="D454" s="118"/>
      <c r="E454" s="118"/>
    </row>
    <row r="455" spans="1:5" ht="13.2">
      <c r="A455" s="118"/>
      <c r="B455" s="118"/>
      <c r="C455" s="118"/>
      <c r="D455" s="118"/>
      <c r="E455" s="118"/>
    </row>
    <row r="456" spans="1:5" ht="13.2">
      <c r="A456" s="118"/>
      <c r="B456" s="118"/>
      <c r="C456" s="118"/>
      <c r="D456" s="118"/>
      <c r="E456" s="118"/>
    </row>
    <row r="457" spans="1:5" ht="13.2">
      <c r="A457" s="118"/>
      <c r="B457" s="118"/>
      <c r="C457" s="118"/>
      <c r="D457" s="118"/>
      <c r="E457" s="118"/>
    </row>
    <row r="458" spans="1:5" ht="13.2">
      <c r="A458" s="118"/>
      <c r="B458" s="118"/>
      <c r="C458" s="118"/>
      <c r="D458" s="118"/>
      <c r="E458" s="118"/>
    </row>
    <row r="459" spans="1:5" ht="13.2">
      <c r="A459" s="118"/>
      <c r="B459" s="118"/>
      <c r="C459" s="118"/>
      <c r="D459" s="118"/>
      <c r="E459" s="118"/>
    </row>
    <row r="460" spans="1:5" ht="13.2">
      <c r="A460" s="118"/>
      <c r="B460" s="118"/>
      <c r="C460" s="118"/>
      <c r="D460" s="118"/>
      <c r="E460" s="118"/>
    </row>
    <row r="461" spans="1:5" ht="13.2">
      <c r="A461" s="118"/>
      <c r="B461" s="118"/>
      <c r="C461" s="118"/>
      <c r="D461" s="118"/>
      <c r="E461" s="118"/>
    </row>
    <row r="462" spans="1:5" ht="13.2">
      <c r="A462" s="118"/>
      <c r="B462" s="118"/>
      <c r="C462" s="118"/>
      <c r="D462" s="118"/>
      <c r="E462" s="118"/>
    </row>
    <row r="463" spans="1:5" ht="13.2">
      <c r="A463" s="118"/>
      <c r="B463" s="118"/>
      <c r="C463" s="118"/>
      <c r="D463" s="118"/>
      <c r="E463" s="118"/>
    </row>
    <row r="464" spans="1:5" ht="13.2">
      <c r="A464" s="118"/>
      <c r="B464" s="118"/>
      <c r="C464" s="118"/>
      <c r="D464" s="118"/>
      <c r="E464" s="118"/>
    </row>
    <row r="465" spans="1:5" ht="13.2">
      <c r="A465" s="118"/>
      <c r="B465" s="118"/>
      <c r="C465" s="118"/>
      <c r="D465" s="118"/>
      <c r="E465" s="118"/>
    </row>
    <row r="466" spans="1:5" ht="13.2">
      <c r="A466" s="118"/>
      <c r="B466" s="118"/>
      <c r="C466" s="118"/>
      <c r="D466" s="118"/>
      <c r="E466" s="118"/>
    </row>
    <row r="467" spans="1:5" ht="13.2">
      <c r="A467" s="118"/>
      <c r="B467" s="118"/>
      <c r="C467" s="118"/>
      <c r="D467" s="118"/>
      <c r="E467" s="118"/>
    </row>
    <row r="468" spans="1:5" ht="13.2">
      <c r="A468" s="118"/>
      <c r="B468" s="118"/>
      <c r="C468" s="118"/>
      <c r="D468" s="118"/>
      <c r="E468" s="118"/>
    </row>
    <row r="469" spans="1:5" ht="13.2">
      <c r="A469" s="118"/>
      <c r="B469" s="118"/>
      <c r="C469" s="118"/>
      <c r="D469" s="118"/>
      <c r="E469" s="118"/>
    </row>
    <row r="470" spans="1:5" ht="13.2">
      <c r="A470" s="118"/>
      <c r="B470" s="118"/>
      <c r="C470" s="118"/>
      <c r="D470" s="118"/>
      <c r="E470" s="118"/>
    </row>
    <row r="471" spans="1:5" ht="13.2">
      <c r="A471" s="118"/>
      <c r="B471" s="118"/>
      <c r="C471" s="118"/>
      <c r="D471" s="118"/>
      <c r="E471" s="118"/>
    </row>
    <row r="472" spans="1:5" ht="13.2">
      <c r="A472" s="118"/>
      <c r="B472" s="118"/>
      <c r="C472" s="118"/>
      <c r="D472" s="118"/>
      <c r="E472" s="118"/>
    </row>
    <row r="473" spans="1:5" ht="13.2">
      <c r="A473" s="118"/>
      <c r="B473" s="118"/>
      <c r="C473" s="118"/>
      <c r="D473" s="118"/>
      <c r="E473" s="118"/>
    </row>
    <row r="474" spans="1:5" ht="13.2">
      <c r="A474" s="118"/>
      <c r="B474" s="118"/>
      <c r="C474" s="118"/>
      <c r="D474" s="118"/>
      <c r="E474" s="118"/>
    </row>
    <row r="475" spans="1:5" ht="13.2">
      <c r="A475" s="118"/>
      <c r="B475" s="118"/>
      <c r="C475" s="118"/>
      <c r="D475" s="118"/>
      <c r="E475" s="118"/>
    </row>
    <row r="476" spans="1:5" ht="13.2">
      <c r="A476" s="118"/>
      <c r="B476" s="118"/>
      <c r="C476" s="118"/>
      <c r="D476" s="118"/>
      <c r="E476" s="118"/>
    </row>
    <row r="477" spans="1:5" ht="13.2">
      <c r="A477" s="118"/>
      <c r="B477" s="118"/>
      <c r="C477" s="118"/>
      <c r="D477" s="118"/>
      <c r="E477" s="118"/>
    </row>
    <row r="478" spans="1:5" ht="13.2">
      <c r="A478" s="118"/>
      <c r="B478" s="118"/>
      <c r="C478" s="118"/>
      <c r="D478" s="118"/>
      <c r="E478" s="118"/>
    </row>
    <row r="479" spans="1:5" ht="13.2">
      <c r="A479" s="118"/>
      <c r="B479" s="118"/>
      <c r="C479" s="118"/>
      <c r="D479" s="118"/>
      <c r="E479" s="118"/>
    </row>
    <row r="480" spans="1:5" ht="13.2">
      <c r="A480" s="118"/>
      <c r="B480" s="118"/>
      <c r="C480" s="118"/>
      <c r="D480" s="118"/>
      <c r="E480" s="118"/>
    </row>
    <row r="481" spans="1:5" ht="13.2">
      <c r="A481" s="118"/>
      <c r="B481" s="118"/>
      <c r="C481" s="118"/>
      <c r="D481" s="118"/>
      <c r="E481" s="118"/>
    </row>
    <row r="482" spans="1:5" ht="13.2">
      <c r="A482" s="118"/>
      <c r="B482" s="118"/>
      <c r="C482" s="118"/>
      <c r="D482" s="118"/>
      <c r="E482" s="118"/>
    </row>
    <row r="483" spans="1:5" ht="13.2">
      <c r="A483" s="118"/>
      <c r="B483" s="118"/>
      <c r="C483" s="118"/>
      <c r="D483" s="118"/>
      <c r="E483" s="118"/>
    </row>
    <row r="484" spans="1:5" ht="13.2">
      <c r="A484" s="118"/>
      <c r="B484" s="118"/>
      <c r="C484" s="118"/>
      <c r="D484" s="118"/>
      <c r="E484" s="118"/>
    </row>
    <row r="485" spans="1:5" ht="13.2">
      <c r="A485" s="118"/>
      <c r="B485" s="118"/>
      <c r="C485" s="118"/>
      <c r="D485" s="118"/>
      <c r="E485" s="118"/>
    </row>
    <row r="486" spans="1:5" ht="13.2">
      <c r="A486" s="118"/>
      <c r="B486" s="118"/>
      <c r="C486" s="118"/>
      <c r="D486" s="118"/>
      <c r="E486" s="118"/>
    </row>
    <row r="487" spans="1:5" ht="13.2">
      <c r="A487" s="118"/>
      <c r="B487" s="118"/>
      <c r="C487" s="118"/>
      <c r="D487" s="118"/>
      <c r="E487" s="118"/>
    </row>
    <row r="488" spans="1:5" ht="13.2">
      <c r="A488" s="118"/>
      <c r="B488" s="118"/>
      <c r="C488" s="118"/>
      <c r="D488" s="118"/>
      <c r="E488" s="118"/>
    </row>
    <row r="489" spans="1:5" ht="13.2">
      <c r="A489" s="118"/>
      <c r="B489" s="118"/>
      <c r="C489" s="118"/>
      <c r="D489" s="118"/>
      <c r="E489" s="118"/>
    </row>
    <row r="490" spans="1:5" ht="13.2">
      <c r="A490" s="118"/>
      <c r="B490" s="118"/>
      <c r="C490" s="118"/>
      <c r="D490" s="118"/>
      <c r="E490" s="118"/>
    </row>
    <row r="491" spans="1:5" ht="13.2">
      <c r="A491" s="118"/>
      <c r="B491" s="118"/>
      <c r="C491" s="118"/>
      <c r="D491" s="118"/>
      <c r="E491" s="118"/>
    </row>
    <row r="492" spans="1:5" ht="13.2">
      <c r="A492" s="118"/>
      <c r="B492" s="118"/>
      <c r="C492" s="118"/>
      <c r="D492" s="118"/>
      <c r="E492" s="118"/>
    </row>
    <row r="493" spans="1:5" ht="13.2">
      <c r="A493" s="118"/>
      <c r="B493" s="118"/>
      <c r="C493" s="118"/>
      <c r="D493" s="118"/>
      <c r="E493" s="118"/>
    </row>
    <row r="494" spans="1:5" ht="13.2">
      <c r="A494" s="118"/>
      <c r="B494" s="118"/>
      <c r="C494" s="118"/>
      <c r="D494" s="118"/>
      <c r="E494" s="118"/>
    </row>
    <row r="495" spans="1:5" ht="13.2">
      <c r="A495" s="118"/>
      <c r="B495" s="118"/>
      <c r="C495" s="118"/>
      <c r="D495" s="118"/>
      <c r="E495" s="118"/>
    </row>
    <row r="496" spans="1:5" ht="13.2">
      <c r="A496" s="118"/>
      <c r="B496" s="118"/>
      <c r="C496" s="118"/>
      <c r="D496" s="118"/>
      <c r="E496" s="118"/>
    </row>
    <row r="497" spans="1:5" ht="13.2">
      <c r="A497" s="118"/>
      <c r="B497" s="118"/>
      <c r="C497" s="118"/>
      <c r="D497" s="118"/>
      <c r="E497" s="118"/>
    </row>
    <row r="498" spans="1:5" ht="13.2">
      <c r="A498" s="118"/>
      <c r="B498" s="118"/>
      <c r="C498" s="118"/>
      <c r="D498" s="118"/>
      <c r="E498" s="118"/>
    </row>
    <row r="499" spans="1:5" ht="13.2">
      <c r="A499" s="118"/>
      <c r="B499" s="118"/>
      <c r="C499" s="118"/>
      <c r="D499" s="118"/>
      <c r="E499" s="118"/>
    </row>
    <row r="500" spans="1:5" ht="13.2">
      <c r="A500" s="118"/>
      <c r="B500" s="118"/>
      <c r="C500" s="118"/>
      <c r="D500" s="118"/>
      <c r="E500" s="118"/>
    </row>
    <row r="501" spans="1:5" ht="13.2">
      <c r="A501" s="118"/>
      <c r="B501" s="118"/>
      <c r="C501" s="118"/>
      <c r="D501" s="118"/>
      <c r="E501" s="118"/>
    </row>
    <row r="502" spans="1:5" ht="13.2">
      <c r="A502" s="118"/>
      <c r="B502" s="118"/>
      <c r="C502" s="118"/>
      <c r="D502" s="118"/>
      <c r="E502" s="118"/>
    </row>
    <row r="503" spans="1:5" ht="13.2">
      <c r="A503" s="118"/>
      <c r="B503" s="118"/>
      <c r="C503" s="118"/>
      <c r="D503" s="118"/>
      <c r="E503" s="118"/>
    </row>
    <row r="504" spans="1:5" ht="13.2">
      <c r="A504" s="118"/>
      <c r="B504" s="118"/>
      <c r="C504" s="118"/>
      <c r="D504" s="118"/>
      <c r="E504" s="118"/>
    </row>
    <row r="505" spans="1:5" ht="13.2">
      <c r="A505" s="118"/>
      <c r="B505" s="118"/>
      <c r="C505" s="118"/>
      <c r="D505" s="118"/>
      <c r="E505" s="118"/>
    </row>
    <row r="506" spans="1:5" ht="13.2">
      <c r="A506" s="118"/>
      <c r="B506" s="118"/>
      <c r="C506" s="118"/>
      <c r="D506" s="118"/>
      <c r="E506" s="118"/>
    </row>
    <row r="507" spans="1:5" ht="13.2">
      <c r="A507" s="118"/>
      <c r="B507" s="118"/>
      <c r="C507" s="118"/>
      <c r="D507" s="118"/>
      <c r="E507" s="118"/>
    </row>
    <row r="508" spans="1:5" ht="13.2">
      <c r="A508" s="118"/>
      <c r="B508" s="118"/>
      <c r="C508" s="118"/>
      <c r="D508" s="118"/>
      <c r="E508" s="118"/>
    </row>
    <row r="509" spans="1:5" ht="13.2">
      <c r="A509" s="118"/>
      <c r="B509" s="118"/>
      <c r="C509" s="118"/>
      <c r="D509" s="118"/>
      <c r="E509" s="118"/>
    </row>
    <row r="510" spans="1:5" ht="13.2">
      <c r="A510" s="118"/>
      <c r="B510" s="118"/>
      <c r="C510" s="118"/>
      <c r="D510" s="118"/>
      <c r="E510" s="118"/>
    </row>
    <row r="511" spans="1:5" ht="13.2">
      <c r="A511" s="118"/>
      <c r="B511" s="118"/>
      <c r="C511" s="118"/>
      <c r="D511" s="118"/>
      <c r="E511" s="118"/>
    </row>
    <row r="512" spans="1:5" ht="13.2">
      <c r="A512" s="118"/>
      <c r="B512" s="118"/>
      <c r="C512" s="118"/>
      <c r="D512" s="118"/>
      <c r="E512" s="118"/>
    </row>
    <row r="513" spans="1:5" ht="13.2">
      <c r="A513" s="118"/>
      <c r="B513" s="118"/>
      <c r="C513" s="118"/>
      <c r="D513" s="118"/>
      <c r="E513" s="118"/>
    </row>
    <row r="514" spans="1:5" ht="13.2">
      <c r="A514" s="118"/>
      <c r="B514" s="118"/>
      <c r="C514" s="118"/>
      <c r="D514" s="118"/>
      <c r="E514" s="118"/>
    </row>
    <row r="515" spans="1:5" ht="13.2">
      <c r="A515" s="118"/>
      <c r="B515" s="118"/>
      <c r="C515" s="118"/>
      <c r="D515" s="118"/>
      <c r="E515" s="118"/>
    </row>
    <row r="516" spans="1:5" ht="13.2">
      <c r="A516" s="118"/>
      <c r="B516" s="118"/>
      <c r="C516" s="118"/>
      <c r="D516" s="118"/>
      <c r="E516" s="118"/>
    </row>
    <row r="517" spans="1:5" ht="13.2">
      <c r="A517" s="118"/>
      <c r="B517" s="118"/>
      <c r="C517" s="118"/>
      <c r="D517" s="118"/>
      <c r="E517" s="118"/>
    </row>
    <row r="518" spans="1:5" ht="13.2">
      <c r="A518" s="118"/>
      <c r="B518" s="118"/>
      <c r="C518" s="118"/>
      <c r="D518" s="118"/>
      <c r="E518" s="118"/>
    </row>
    <row r="519" spans="1:5" ht="13.2">
      <c r="A519" s="118"/>
      <c r="B519" s="118"/>
      <c r="C519" s="118"/>
      <c r="D519" s="118"/>
      <c r="E519" s="118"/>
    </row>
    <row r="520" spans="1:5" ht="13.2">
      <c r="A520" s="118"/>
      <c r="B520" s="118"/>
      <c r="C520" s="118"/>
      <c r="D520" s="118"/>
      <c r="E520" s="118"/>
    </row>
    <row r="521" spans="1:5" ht="13.2">
      <c r="A521" s="118"/>
      <c r="B521" s="118"/>
      <c r="C521" s="118"/>
      <c r="D521" s="118"/>
      <c r="E521" s="118"/>
    </row>
    <row r="522" spans="1:5" ht="13.2">
      <c r="A522" s="118"/>
      <c r="B522" s="118"/>
      <c r="C522" s="118"/>
      <c r="D522" s="118"/>
      <c r="E522" s="118"/>
    </row>
    <row r="523" spans="1:5" ht="13.2">
      <c r="A523" s="118"/>
      <c r="B523" s="118"/>
      <c r="C523" s="118"/>
      <c r="D523" s="118"/>
      <c r="E523" s="118"/>
    </row>
    <row r="524" spans="1:5" ht="13.2">
      <c r="A524" s="118"/>
      <c r="B524" s="118"/>
      <c r="C524" s="118"/>
      <c r="D524" s="118"/>
      <c r="E524" s="118"/>
    </row>
    <row r="525" spans="1:5" ht="13.2">
      <c r="A525" s="118"/>
      <c r="B525" s="118"/>
      <c r="C525" s="118"/>
      <c r="D525" s="118"/>
      <c r="E525" s="118"/>
    </row>
    <row r="526" spans="1:5" ht="13.2">
      <c r="A526" s="118"/>
      <c r="B526" s="118"/>
      <c r="C526" s="118"/>
      <c r="D526" s="118"/>
      <c r="E526" s="118"/>
    </row>
    <row r="527" spans="1:5" ht="13.2">
      <c r="A527" s="118"/>
      <c r="B527" s="118"/>
      <c r="C527" s="118"/>
      <c r="D527" s="118"/>
      <c r="E527" s="118"/>
    </row>
    <row r="528" spans="1:5" ht="13.2">
      <c r="A528" s="118"/>
      <c r="B528" s="118"/>
      <c r="C528" s="118"/>
      <c r="D528" s="118"/>
      <c r="E528" s="118"/>
    </row>
    <row r="529" spans="1:5" ht="13.2">
      <c r="A529" s="118"/>
      <c r="B529" s="118"/>
      <c r="C529" s="118"/>
      <c r="D529" s="118"/>
      <c r="E529" s="118"/>
    </row>
    <row r="530" spans="1:5" ht="13.2">
      <c r="A530" s="118"/>
      <c r="B530" s="118"/>
      <c r="C530" s="118"/>
      <c r="D530" s="118"/>
      <c r="E530" s="118"/>
    </row>
    <row r="531" spans="1:5" ht="13.2">
      <c r="A531" s="118"/>
      <c r="B531" s="118"/>
      <c r="C531" s="118"/>
      <c r="D531" s="118"/>
      <c r="E531" s="118"/>
    </row>
    <row r="532" spans="1:5" ht="13.2">
      <c r="A532" s="118"/>
      <c r="B532" s="118"/>
      <c r="C532" s="118"/>
      <c r="D532" s="118"/>
      <c r="E532" s="118"/>
    </row>
    <row r="533" spans="1:5" ht="13.2">
      <c r="A533" s="118"/>
      <c r="B533" s="118"/>
      <c r="C533" s="118"/>
      <c r="D533" s="118"/>
      <c r="E533" s="118"/>
    </row>
    <row r="534" spans="1:5" ht="13.2">
      <c r="A534" s="118"/>
      <c r="B534" s="118"/>
      <c r="C534" s="118"/>
      <c r="D534" s="118"/>
      <c r="E534" s="118"/>
    </row>
    <row r="535" spans="1:5" ht="13.2">
      <c r="A535" s="118"/>
      <c r="B535" s="118"/>
      <c r="C535" s="118"/>
      <c r="D535" s="118"/>
      <c r="E535" s="118"/>
    </row>
    <row r="536" spans="1:5" ht="13.2">
      <c r="A536" s="118"/>
      <c r="B536" s="118"/>
      <c r="C536" s="118"/>
      <c r="D536" s="118"/>
      <c r="E536" s="118"/>
    </row>
    <row r="537" spans="1:5" ht="13.2">
      <c r="A537" s="118"/>
      <c r="B537" s="118"/>
      <c r="C537" s="118"/>
      <c r="D537" s="118"/>
      <c r="E537" s="118"/>
    </row>
    <row r="538" spans="1:5" ht="13.2">
      <c r="A538" s="118"/>
      <c r="B538" s="118"/>
      <c r="C538" s="118"/>
      <c r="D538" s="118"/>
      <c r="E538" s="118"/>
    </row>
    <row r="539" spans="1:5" ht="13.2">
      <c r="A539" s="118"/>
      <c r="B539" s="118"/>
      <c r="C539" s="118"/>
      <c r="D539" s="118"/>
      <c r="E539" s="118"/>
    </row>
    <row r="540" spans="1:5" ht="13.2">
      <c r="A540" s="118"/>
      <c r="B540" s="118"/>
      <c r="C540" s="118"/>
      <c r="D540" s="118"/>
      <c r="E540" s="118"/>
    </row>
    <row r="541" spans="1:5" ht="13.2">
      <c r="A541" s="118"/>
      <c r="B541" s="118"/>
      <c r="C541" s="118"/>
      <c r="D541" s="118"/>
      <c r="E541" s="118"/>
    </row>
    <row r="542" spans="1:5" ht="13.2">
      <c r="A542" s="118"/>
      <c r="B542" s="118"/>
      <c r="C542" s="118"/>
      <c r="D542" s="118"/>
      <c r="E542" s="118"/>
    </row>
    <row r="543" spans="1:5" ht="13.2">
      <c r="A543" s="118"/>
      <c r="B543" s="118"/>
      <c r="C543" s="118"/>
      <c r="D543" s="118"/>
      <c r="E543" s="118"/>
    </row>
    <row r="544" spans="1:5" ht="13.2">
      <c r="A544" s="118"/>
      <c r="B544" s="118"/>
      <c r="C544" s="118"/>
      <c r="D544" s="118"/>
      <c r="E544" s="118"/>
    </row>
    <row r="545" spans="1:5" ht="13.2">
      <c r="A545" s="118"/>
      <c r="B545" s="118"/>
      <c r="C545" s="118"/>
      <c r="D545" s="118"/>
      <c r="E545" s="118"/>
    </row>
    <row r="546" spans="1:5" ht="13.2">
      <c r="A546" s="118"/>
      <c r="B546" s="118"/>
      <c r="C546" s="118"/>
      <c r="D546" s="118"/>
      <c r="E546" s="118"/>
    </row>
    <row r="547" spans="1:5" ht="13.2">
      <c r="A547" s="118"/>
      <c r="B547" s="118"/>
      <c r="C547" s="118"/>
      <c r="D547" s="118"/>
      <c r="E547" s="118"/>
    </row>
    <row r="548" spans="1:5" ht="13.2">
      <c r="A548" s="118"/>
      <c r="B548" s="118"/>
      <c r="C548" s="118"/>
      <c r="D548" s="118"/>
      <c r="E548" s="118"/>
    </row>
    <row r="549" spans="1:5" ht="13.2">
      <c r="A549" s="118"/>
      <c r="B549" s="118"/>
      <c r="C549" s="118"/>
      <c r="D549" s="118"/>
      <c r="E549" s="118"/>
    </row>
    <row r="550" spans="1:5" ht="13.2">
      <c r="A550" s="118"/>
      <c r="B550" s="118"/>
      <c r="C550" s="118"/>
      <c r="D550" s="118"/>
      <c r="E550" s="118"/>
    </row>
    <row r="551" spans="1:5" ht="13.2">
      <c r="A551" s="118"/>
      <c r="B551" s="118"/>
      <c r="C551" s="118"/>
      <c r="D551" s="118"/>
      <c r="E551" s="118"/>
    </row>
    <row r="552" spans="1:5" ht="13.2">
      <c r="A552" s="118"/>
      <c r="B552" s="118"/>
      <c r="C552" s="118"/>
      <c r="D552" s="118"/>
      <c r="E552" s="118"/>
    </row>
    <row r="553" spans="1:5" ht="13.2">
      <c r="A553" s="118"/>
      <c r="B553" s="118"/>
      <c r="C553" s="118"/>
      <c r="D553" s="118"/>
      <c r="E553" s="118"/>
    </row>
    <row r="554" spans="1:5" ht="13.2">
      <c r="A554" s="118"/>
      <c r="B554" s="118"/>
      <c r="C554" s="118"/>
      <c r="D554" s="118"/>
      <c r="E554" s="118"/>
    </row>
    <row r="555" spans="1:5" ht="13.2">
      <c r="A555" s="118"/>
      <c r="B555" s="118"/>
      <c r="C555" s="118"/>
      <c r="D555" s="118"/>
      <c r="E555" s="118"/>
    </row>
    <row r="556" spans="1:5" ht="13.2">
      <c r="A556" s="118"/>
      <c r="B556" s="118"/>
      <c r="C556" s="118"/>
      <c r="D556" s="118"/>
      <c r="E556" s="118"/>
    </row>
    <row r="557" spans="1:5" ht="13.2">
      <c r="A557" s="118"/>
      <c r="B557" s="118"/>
      <c r="C557" s="118"/>
      <c r="D557" s="118"/>
      <c r="E557" s="118"/>
    </row>
    <row r="558" spans="1:5" ht="13.2">
      <c r="A558" s="118"/>
      <c r="B558" s="118"/>
      <c r="C558" s="118"/>
      <c r="D558" s="118"/>
      <c r="E558" s="118"/>
    </row>
    <row r="559" spans="1:5" ht="13.2">
      <c r="A559" s="118"/>
      <c r="B559" s="118"/>
      <c r="C559" s="118"/>
      <c r="D559" s="118"/>
      <c r="E559" s="118"/>
    </row>
    <row r="560" spans="1:5" ht="13.2">
      <c r="A560" s="118"/>
      <c r="B560" s="118"/>
      <c r="C560" s="118"/>
      <c r="D560" s="118"/>
      <c r="E560" s="118"/>
    </row>
    <row r="561" spans="1:5" ht="13.2">
      <c r="A561" s="118"/>
      <c r="B561" s="118"/>
      <c r="C561" s="118"/>
      <c r="D561" s="118"/>
      <c r="E561" s="118"/>
    </row>
    <row r="562" spans="1:5" ht="13.2">
      <c r="A562" s="118"/>
      <c r="B562" s="118"/>
      <c r="C562" s="118"/>
      <c r="D562" s="118"/>
      <c r="E562" s="118"/>
    </row>
    <row r="563" spans="1:5" ht="13.2">
      <c r="A563" s="118"/>
      <c r="B563" s="118"/>
      <c r="C563" s="118"/>
      <c r="D563" s="118"/>
      <c r="E563" s="118"/>
    </row>
    <row r="564" spans="1:5" ht="13.2">
      <c r="A564" s="118"/>
      <c r="B564" s="118"/>
      <c r="C564" s="118"/>
      <c r="D564" s="118"/>
      <c r="E564" s="118"/>
    </row>
    <row r="565" spans="1:5" ht="13.2">
      <c r="A565" s="118"/>
      <c r="B565" s="118"/>
      <c r="C565" s="118"/>
      <c r="D565" s="118"/>
      <c r="E565" s="118"/>
    </row>
    <row r="566" spans="1:5" ht="13.2">
      <c r="A566" s="118"/>
      <c r="B566" s="118"/>
      <c r="C566" s="118"/>
      <c r="D566" s="118"/>
      <c r="E566" s="118"/>
    </row>
    <row r="567" spans="1:5" ht="13.2">
      <c r="A567" s="118"/>
      <c r="B567" s="118"/>
      <c r="C567" s="118"/>
      <c r="D567" s="118"/>
      <c r="E567" s="118"/>
    </row>
    <row r="568" spans="1:5" ht="13.2">
      <c r="A568" s="118"/>
      <c r="B568" s="118"/>
      <c r="C568" s="118"/>
      <c r="D568" s="118"/>
      <c r="E568" s="118"/>
    </row>
    <row r="569" spans="1:5" ht="13.2">
      <c r="A569" s="118"/>
      <c r="B569" s="118"/>
      <c r="C569" s="118"/>
      <c r="D569" s="118"/>
      <c r="E569" s="118"/>
    </row>
    <row r="570" spans="1:5" ht="13.2">
      <c r="A570" s="118"/>
      <c r="B570" s="118"/>
      <c r="C570" s="118"/>
      <c r="D570" s="118"/>
      <c r="E570" s="118"/>
    </row>
    <row r="571" spans="1:5" ht="13.2">
      <c r="A571" s="118"/>
      <c r="B571" s="118"/>
      <c r="C571" s="118"/>
      <c r="D571" s="118"/>
      <c r="E571" s="118"/>
    </row>
    <row r="572" spans="1:5" ht="13.2">
      <c r="A572" s="118"/>
      <c r="B572" s="118"/>
      <c r="C572" s="118"/>
      <c r="D572" s="118"/>
      <c r="E572" s="118"/>
    </row>
    <row r="573" spans="1:5" ht="13.2">
      <c r="A573" s="118"/>
      <c r="B573" s="118"/>
      <c r="C573" s="118"/>
      <c r="D573" s="118"/>
      <c r="E573" s="118"/>
    </row>
    <row r="574" spans="1:5" ht="13.2">
      <c r="A574" s="118"/>
      <c r="B574" s="118"/>
      <c r="C574" s="118"/>
      <c r="D574" s="118"/>
      <c r="E574" s="118"/>
    </row>
    <row r="575" spans="1:5" ht="13.2">
      <c r="A575" s="118"/>
      <c r="B575" s="118"/>
      <c r="C575" s="118"/>
      <c r="D575" s="118"/>
      <c r="E575" s="118"/>
    </row>
    <row r="576" spans="1:5" ht="13.2">
      <c r="A576" s="118"/>
      <c r="B576" s="118"/>
      <c r="C576" s="118"/>
      <c r="D576" s="118"/>
      <c r="E576" s="118"/>
    </row>
    <row r="577" spans="1:5" ht="13.2">
      <c r="A577" s="118"/>
      <c r="B577" s="118"/>
      <c r="C577" s="118"/>
      <c r="D577" s="118"/>
      <c r="E577" s="118"/>
    </row>
    <row r="578" spans="1:5" ht="13.2">
      <c r="A578" s="118"/>
      <c r="B578" s="118"/>
      <c r="C578" s="118"/>
      <c r="D578" s="118"/>
      <c r="E578" s="118"/>
    </row>
    <row r="579" spans="1:5" ht="13.2">
      <c r="A579" s="118"/>
      <c r="B579" s="118"/>
      <c r="C579" s="118"/>
      <c r="D579" s="118"/>
      <c r="E579" s="118"/>
    </row>
    <row r="580" spans="1:5" ht="13.2">
      <c r="A580" s="118"/>
      <c r="B580" s="118"/>
      <c r="C580" s="118"/>
      <c r="D580" s="118"/>
      <c r="E580" s="118"/>
    </row>
    <row r="581" spans="1:5" ht="13.2">
      <c r="A581" s="118"/>
      <c r="B581" s="118"/>
      <c r="C581" s="118"/>
      <c r="D581" s="118"/>
      <c r="E581" s="118"/>
    </row>
    <row r="582" spans="1:5" ht="13.2">
      <c r="A582" s="118"/>
      <c r="B582" s="118"/>
      <c r="C582" s="118"/>
      <c r="D582" s="118"/>
      <c r="E582" s="118"/>
    </row>
    <row r="583" spans="1:5" ht="13.2">
      <c r="A583" s="118"/>
      <c r="B583" s="118"/>
      <c r="C583" s="118"/>
      <c r="D583" s="118"/>
      <c r="E583" s="118"/>
    </row>
    <row r="584" spans="1:5" ht="13.2">
      <c r="A584" s="118"/>
      <c r="B584" s="118"/>
      <c r="C584" s="118"/>
      <c r="D584" s="118"/>
      <c r="E584" s="118"/>
    </row>
    <row r="585" spans="1:5" ht="13.2">
      <c r="A585" s="118"/>
      <c r="B585" s="118"/>
      <c r="C585" s="118"/>
      <c r="D585" s="118"/>
      <c r="E585" s="118"/>
    </row>
    <row r="586" spans="1:5" ht="13.2">
      <c r="A586" s="118"/>
      <c r="B586" s="118"/>
      <c r="C586" s="118"/>
      <c r="D586" s="118"/>
      <c r="E586" s="118"/>
    </row>
    <row r="587" spans="1:5" ht="13.2">
      <c r="A587" s="118"/>
      <c r="B587" s="118"/>
      <c r="C587" s="118"/>
      <c r="D587" s="118"/>
      <c r="E587" s="118"/>
    </row>
    <row r="588" spans="1:5" ht="13.2">
      <c r="A588" s="118"/>
      <c r="B588" s="118"/>
      <c r="C588" s="118"/>
      <c r="D588" s="118"/>
      <c r="E588" s="118"/>
    </row>
    <row r="589" spans="1:5" ht="13.2">
      <c r="A589" s="118"/>
      <c r="B589" s="118"/>
      <c r="C589" s="118"/>
      <c r="D589" s="118"/>
      <c r="E589" s="118"/>
    </row>
    <row r="590" spans="1:5" ht="13.2">
      <c r="A590" s="118"/>
      <c r="B590" s="118"/>
      <c r="C590" s="118"/>
      <c r="D590" s="118"/>
      <c r="E590" s="118"/>
    </row>
    <row r="591" spans="1:5" ht="13.2">
      <c r="A591" s="118"/>
      <c r="B591" s="118"/>
      <c r="C591" s="118"/>
      <c r="D591" s="118"/>
      <c r="E591" s="118"/>
    </row>
    <row r="592" spans="1:5" ht="13.2">
      <c r="A592" s="118"/>
      <c r="B592" s="118"/>
      <c r="C592" s="118"/>
      <c r="D592" s="118"/>
      <c r="E592" s="118"/>
    </row>
    <row r="593" spans="1:5" ht="13.2">
      <c r="A593" s="118"/>
      <c r="B593" s="118"/>
      <c r="C593" s="118"/>
      <c r="D593" s="118"/>
      <c r="E593" s="118"/>
    </row>
    <row r="594" spans="1:5" ht="13.2">
      <c r="A594" s="118"/>
      <c r="B594" s="118"/>
      <c r="C594" s="118"/>
      <c r="D594" s="118"/>
      <c r="E594" s="118"/>
    </row>
    <row r="595" spans="1:5" ht="13.2">
      <c r="A595" s="118"/>
      <c r="B595" s="118"/>
      <c r="C595" s="118"/>
      <c r="D595" s="118"/>
      <c r="E595" s="118"/>
    </row>
    <row r="596" spans="1:5" ht="13.2">
      <c r="A596" s="118"/>
      <c r="B596" s="118"/>
      <c r="C596" s="118"/>
      <c r="D596" s="118"/>
      <c r="E596" s="118"/>
    </row>
    <row r="597" spans="1:5" ht="13.2">
      <c r="A597" s="118"/>
      <c r="B597" s="118"/>
      <c r="C597" s="118"/>
      <c r="D597" s="118"/>
      <c r="E597" s="118"/>
    </row>
    <row r="598" spans="1:5" ht="13.2">
      <c r="A598" s="118"/>
      <c r="B598" s="118"/>
      <c r="C598" s="118"/>
      <c r="D598" s="118"/>
      <c r="E598" s="118"/>
    </row>
    <row r="599" spans="1:5" ht="13.2">
      <c r="A599" s="118"/>
      <c r="B599" s="118"/>
      <c r="C599" s="118"/>
      <c r="D599" s="118"/>
      <c r="E599" s="118"/>
    </row>
    <row r="600" spans="1:5" ht="13.2">
      <c r="A600" s="118"/>
      <c r="B600" s="118"/>
      <c r="C600" s="118"/>
      <c r="D600" s="118"/>
      <c r="E600" s="118"/>
    </row>
    <row r="601" spans="1:5" ht="13.2">
      <c r="A601" s="118"/>
      <c r="B601" s="118"/>
      <c r="C601" s="118"/>
      <c r="D601" s="118"/>
      <c r="E601" s="118"/>
    </row>
    <row r="602" spans="1:5" ht="13.2">
      <c r="A602" s="118"/>
      <c r="B602" s="118"/>
      <c r="C602" s="118"/>
      <c r="D602" s="118"/>
      <c r="E602" s="118"/>
    </row>
    <row r="603" spans="1:5" ht="13.2">
      <c r="A603" s="118"/>
      <c r="B603" s="118"/>
      <c r="C603" s="118"/>
      <c r="D603" s="118"/>
      <c r="E603" s="118"/>
    </row>
    <row r="604" spans="1:5" ht="13.2">
      <c r="A604" s="118"/>
      <c r="B604" s="118"/>
      <c r="C604" s="118"/>
      <c r="D604" s="118"/>
      <c r="E604" s="118"/>
    </row>
    <row r="605" spans="1:5" ht="13.2">
      <c r="A605" s="118"/>
      <c r="B605" s="118"/>
      <c r="C605" s="118"/>
      <c r="D605" s="118"/>
      <c r="E605" s="118"/>
    </row>
    <row r="606" spans="1:5" ht="13.2">
      <c r="A606" s="118"/>
      <c r="B606" s="118"/>
      <c r="C606" s="118"/>
      <c r="D606" s="118"/>
      <c r="E606" s="118"/>
    </row>
    <row r="607" spans="1:5" ht="13.2">
      <c r="A607" s="118"/>
      <c r="B607" s="118"/>
      <c r="C607" s="118"/>
      <c r="D607" s="118"/>
      <c r="E607" s="118"/>
    </row>
    <row r="608" spans="1:5" ht="13.2">
      <c r="A608" s="118"/>
      <c r="B608" s="118"/>
      <c r="C608" s="118"/>
      <c r="D608" s="118"/>
      <c r="E608" s="118"/>
    </row>
    <row r="609" spans="1:5" ht="13.2">
      <c r="A609" s="118"/>
      <c r="B609" s="118"/>
      <c r="C609" s="118"/>
      <c r="D609" s="118"/>
      <c r="E609" s="118"/>
    </row>
    <row r="610" spans="1:5" ht="13.2">
      <c r="A610" s="118"/>
      <c r="B610" s="118"/>
      <c r="C610" s="118"/>
      <c r="D610" s="118"/>
      <c r="E610" s="118"/>
    </row>
    <row r="611" spans="1:5" ht="13.2">
      <c r="A611" s="118"/>
      <c r="B611" s="118"/>
      <c r="C611" s="118"/>
      <c r="D611" s="118"/>
      <c r="E611" s="118"/>
    </row>
    <row r="612" spans="1:5" ht="13.2">
      <c r="A612" s="118"/>
      <c r="B612" s="118"/>
      <c r="C612" s="118"/>
      <c r="D612" s="118"/>
      <c r="E612" s="118"/>
    </row>
    <row r="613" spans="1:5" ht="13.2">
      <c r="A613" s="118"/>
      <c r="B613" s="118"/>
      <c r="C613" s="118"/>
      <c r="D613" s="118"/>
      <c r="E613" s="118"/>
    </row>
    <row r="614" spans="1:5" ht="13.2">
      <c r="A614" s="118"/>
      <c r="B614" s="118"/>
      <c r="C614" s="118"/>
      <c r="D614" s="118"/>
      <c r="E614" s="118"/>
    </row>
    <row r="615" spans="1:5" ht="13.2">
      <c r="A615" s="118"/>
      <c r="B615" s="118"/>
      <c r="C615" s="118"/>
      <c r="D615" s="118"/>
      <c r="E615" s="118"/>
    </row>
    <row r="616" spans="1:5" ht="13.2">
      <c r="A616" s="118"/>
      <c r="B616" s="118"/>
      <c r="C616" s="118"/>
      <c r="D616" s="118"/>
      <c r="E616" s="118"/>
    </row>
    <row r="617" spans="1:5" ht="13.2">
      <c r="A617" s="118"/>
      <c r="B617" s="118"/>
      <c r="C617" s="118"/>
      <c r="D617" s="118"/>
      <c r="E617" s="118"/>
    </row>
    <row r="618" spans="1:5" ht="13.2">
      <c r="A618" s="118"/>
      <c r="B618" s="118"/>
      <c r="C618" s="118"/>
      <c r="D618" s="118"/>
      <c r="E618" s="118"/>
    </row>
    <row r="619" spans="1:5" ht="13.2">
      <c r="A619" s="118"/>
      <c r="B619" s="118"/>
      <c r="C619" s="118"/>
      <c r="D619" s="118"/>
      <c r="E619" s="118"/>
    </row>
    <row r="620" spans="1:5" ht="13.2">
      <c r="A620" s="118"/>
      <c r="B620" s="118"/>
      <c r="C620" s="118"/>
      <c r="D620" s="118"/>
      <c r="E620" s="118"/>
    </row>
    <row r="621" spans="1:5" ht="13.2">
      <c r="A621" s="118"/>
      <c r="B621" s="118"/>
      <c r="C621" s="118"/>
      <c r="D621" s="118"/>
      <c r="E621" s="118"/>
    </row>
    <row r="622" spans="1:5" ht="13.2">
      <c r="A622" s="118"/>
      <c r="B622" s="118"/>
      <c r="C622" s="118"/>
      <c r="D622" s="118"/>
      <c r="E622" s="118"/>
    </row>
    <row r="623" spans="1:5" ht="13.2">
      <c r="A623" s="118"/>
      <c r="B623" s="118"/>
      <c r="C623" s="118"/>
      <c r="D623" s="118"/>
      <c r="E623" s="118"/>
    </row>
    <row r="624" spans="1:5" ht="13.2">
      <c r="A624" s="118"/>
      <c r="B624" s="118"/>
      <c r="C624" s="118"/>
      <c r="D624" s="118"/>
      <c r="E624" s="118"/>
    </row>
    <row r="625" spans="1:5" ht="13.2">
      <c r="A625" s="118"/>
      <c r="B625" s="118"/>
      <c r="C625" s="118"/>
      <c r="D625" s="118"/>
      <c r="E625" s="118"/>
    </row>
    <row r="626" spans="1:5" ht="13.2">
      <c r="A626" s="118"/>
      <c r="B626" s="118"/>
      <c r="C626" s="118"/>
      <c r="D626" s="118"/>
      <c r="E626" s="118"/>
    </row>
    <row r="627" spans="1:5" ht="13.2">
      <c r="A627" s="118"/>
      <c r="B627" s="118"/>
      <c r="C627" s="118"/>
      <c r="D627" s="118"/>
      <c r="E627" s="118"/>
    </row>
    <row r="628" spans="1:5" ht="13.2">
      <c r="A628" s="118"/>
      <c r="B628" s="118"/>
      <c r="C628" s="118"/>
      <c r="D628" s="118"/>
      <c r="E628" s="118"/>
    </row>
    <row r="629" spans="1:5" ht="13.2">
      <c r="A629" s="118"/>
      <c r="B629" s="118"/>
      <c r="C629" s="118"/>
      <c r="D629" s="118"/>
      <c r="E629" s="118"/>
    </row>
    <row r="630" spans="1:5" ht="13.2">
      <c r="A630" s="118"/>
      <c r="B630" s="118"/>
      <c r="C630" s="118"/>
      <c r="D630" s="118"/>
      <c r="E630" s="118"/>
    </row>
    <row r="631" spans="1:5" ht="13.2">
      <c r="A631" s="118"/>
      <c r="B631" s="118"/>
      <c r="C631" s="118"/>
      <c r="D631" s="118"/>
      <c r="E631" s="118"/>
    </row>
    <row r="632" spans="1:5" ht="13.2">
      <c r="A632" s="118"/>
      <c r="B632" s="118"/>
      <c r="C632" s="118"/>
      <c r="D632" s="118"/>
      <c r="E632" s="118"/>
    </row>
    <row r="633" spans="1:5" ht="13.2">
      <c r="A633" s="118"/>
      <c r="B633" s="118"/>
      <c r="C633" s="118"/>
      <c r="D633" s="118"/>
      <c r="E633" s="118"/>
    </row>
    <row r="634" spans="1:5" ht="13.2">
      <c r="A634" s="118"/>
      <c r="B634" s="118"/>
      <c r="C634" s="118"/>
      <c r="D634" s="118"/>
      <c r="E634" s="118"/>
    </row>
    <row r="635" spans="1:5" ht="13.2">
      <c r="A635" s="118"/>
      <c r="B635" s="118"/>
      <c r="C635" s="118"/>
      <c r="D635" s="118"/>
      <c r="E635" s="118"/>
    </row>
    <row r="636" spans="1:5" ht="13.2">
      <c r="A636" s="118"/>
      <c r="B636" s="118"/>
      <c r="C636" s="118"/>
      <c r="D636" s="118"/>
      <c r="E636" s="118"/>
    </row>
    <row r="637" spans="1:5" ht="13.2">
      <c r="A637" s="118"/>
      <c r="B637" s="118"/>
      <c r="C637" s="118"/>
      <c r="D637" s="118"/>
      <c r="E637" s="118"/>
    </row>
    <row r="638" spans="1:5" ht="13.2">
      <c r="A638" s="118"/>
      <c r="B638" s="118"/>
      <c r="C638" s="118"/>
      <c r="D638" s="118"/>
      <c r="E638" s="118"/>
    </row>
    <row r="639" spans="1:5" ht="13.2">
      <c r="A639" s="118"/>
      <c r="B639" s="118"/>
      <c r="C639" s="118"/>
      <c r="D639" s="118"/>
      <c r="E639" s="118"/>
    </row>
    <row r="640" spans="1:5" ht="13.2">
      <c r="A640" s="118"/>
      <c r="B640" s="118"/>
      <c r="C640" s="118"/>
      <c r="D640" s="118"/>
      <c r="E640" s="118"/>
    </row>
    <row r="641" spans="1:5" ht="13.2">
      <c r="A641" s="118"/>
      <c r="B641" s="118"/>
      <c r="C641" s="118"/>
      <c r="D641" s="118"/>
      <c r="E641" s="118"/>
    </row>
    <row r="642" spans="1:5" ht="13.2">
      <c r="A642" s="118"/>
      <c r="B642" s="118"/>
      <c r="C642" s="118"/>
      <c r="D642" s="118"/>
      <c r="E642" s="118"/>
    </row>
    <row r="643" spans="1:5" ht="13.2">
      <c r="A643" s="118"/>
      <c r="B643" s="118"/>
      <c r="C643" s="118"/>
      <c r="D643" s="118"/>
      <c r="E643" s="118"/>
    </row>
    <row r="644" spans="1:5" ht="13.2">
      <c r="A644" s="118"/>
      <c r="B644" s="118"/>
      <c r="C644" s="118"/>
      <c r="D644" s="118"/>
      <c r="E644" s="118"/>
    </row>
    <row r="645" spans="1:5" ht="13.2">
      <c r="A645" s="118"/>
      <c r="B645" s="118"/>
      <c r="C645" s="118"/>
      <c r="D645" s="118"/>
      <c r="E645" s="118"/>
    </row>
    <row r="646" spans="1:5" ht="13.2">
      <c r="A646" s="118"/>
      <c r="B646" s="118"/>
      <c r="C646" s="118"/>
      <c r="D646" s="118"/>
      <c r="E646" s="118"/>
    </row>
    <row r="647" spans="1:5" ht="13.2">
      <c r="A647" s="118"/>
      <c r="B647" s="118"/>
      <c r="C647" s="118"/>
      <c r="D647" s="118"/>
      <c r="E647" s="118"/>
    </row>
    <row r="648" spans="1:5" ht="13.2">
      <c r="A648" s="118"/>
      <c r="B648" s="118"/>
      <c r="C648" s="118"/>
      <c r="D648" s="118"/>
      <c r="E648" s="118"/>
    </row>
    <row r="649" spans="1:5" ht="13.2">
      <c r="A649" s="118"/>
      <c r="B649" s="118"/>
      <c r="C649" s="118"/>
      <c r="D649" s="118"/>
      <c r="E649" s="118"/>
    </row>
    <row r="650" spans="1:5" ht="13.2">
      <c r="A650" s="118"/>
      <c r="B650" s="118"/>
      <c r="C650" s="118"/>
      <c r="D650" s="118"/>
      <c r="E650" s="118"/>
    </row>
    <row r="651" spans="1:5" ht="13.2">
      <c r="A651" s="118"/>
      <c r="B651" s="118"/>
      <c r="C651" s="118"/>
      <c r="D651" s="118"/>
      <c r="E651" s="118"/>
    </row>
    <row r="652" spans="1:5" ht="13.2">
      <c r="A652" s="118"/>
      <c r="B652" s="118"/>
      <c r="C652" s="118"/>
      <c r="D652" s="118"/>
      <c r="E652" s="118"/>
    </row>
    <row r="653" spans="1:5" ht="13.2">
      <c r="A653" s="118"/>
      <c r="B653" s="118"/>
      <c r="C653" s="118"/>
      <c r="D653" s="118"/>
      <c r="E653" s="118"/>
    </row>
    <row r="654" spans="1:5" ht="13.2">
      <c r="A654" s="118"/>
      <c r="B654" s="118"/>
      <c r="C654" s="118"/>
      <c r="D654" s="118"/>
      <c r="E654" s="118"/>
    </row>
    <row r="655" spans="1:5" ht="13.2">
      <c r="A655" s="118"/>
      <c r="B655" s="118"/>
      <c r="C655" s="118"/>
      <c r="D655" s="118"/>
      <c r="E655" s="118"/>
    </row>
    <row r="656" spans="1:5" ht="13.2">
      <c r="A656" s="118"/>
      <c r="B656" s="118"/>
      <c r="C656" s="118"/>
      <c r="D656" s="118"/>
      <c r="E656" s="118"/>
    </row>
    <row r="657" spans="1:5" ht="13.2">
      <c r="A657" s="118"/>
      <c r="B657" s="118"/>
      <c r="C657" s="118"/>
      <c r="D657" s="118"/>
      <c r="E657" s="118"/>
    </row>
    <row r="658" spans="1:5" ht="13.2">
      <c r="A658" s="118"/>
      <c r="B658" s="118"/>
      <c r="C658" s="118"/>
      <c r="D658" s="118"/>
      <c r="E658" s="118"/>
    </row>
    <row r="659" spans="1:5" ht="13.2">
      <c r="A659" s="118"/>
      <c r="B659" s="118"/>
      <c r="C659" s="118"/>
      <c r="D659" s="118"/>
      <c r="E659" s="118"/>
    </row>
    <row r="660" spans="1:5" ht="13.2">
      <c r="A660" s="118"/>
      <c r="B660" s="118"/>
      <c r="C660" s="118"/>
      <c r="D660" s="118"/>
      <c r="E660" s="118"/>
    </row>
    <row r="661" spans="1:5" ht="13.2">
      <c r="A661" s="118"/>
      <c r="B661" s="118"/>
      <c r="C661" s="118"/>
      <c r="D661" s="118"/>
      <c r="E661" s="118"/>
    </row>
    <row r="662" spans="1:5" ht="13.2">
      <c r="A662" s="118"/>
      <c r="B662" s="118"/>
      <c r="C662" s="118"/>
      <c r="D662" s="118"/>
      <c r="E662" s="118"/>
    </row>
    <row r="663" spans="1:5" ht="13.2">
      <c r="A663" s="118"/>
      <c r="B663" s="118"/>
      <c r="C663" s="118"/>
      <c r="D663" s="118"/>
      <c r="E663" s="118"/>
    </row>
    <row r="664" spans="1:5" ht="13.2">
      <c r="A664" s="118"/>
      <c r="B664" s="118"/>
      <c r="C664" s="118"/>
      <c r="D664" s="118"/>
      <c r="E664" s="118"/>
    </row>
    <row r="665" spans="1:5" ht="13.2">
      <c r="A665" s="118"/>
      <c r="B665" s="118"/>
      <c r="C665" s="118"/>
      <c r="D665" s="118"/>
      <c r="E665" s="118"/>
    </row>
    <row r="666" spans="1:5" ht="13.2">
      <c r="A666" s="118"/>
      <c r="B666" s="118"/>
      <c r="C666" s="118"/>
      <c r="D666" s="118"/>
      <c r="E666" s="118"/>
    </row>
    <row r="667" spans="1:5" ht="13.2">
      <c r="A667" s="118"/>
      <c r="B667" s="118"/>
      <c r="C667" s="118"/>
      <c r="D667" s="118"/>
      <c r="E667" s="118"/>
    </row>
    <row r="668" spans="1:5" ht="13.2">
      <c r="A668" s="118"/>
      <c r="B668" s="118"/>
      <c r="C668" s="118"/>
      <c r="D668" s="118"/>
      <c r="E668" s="118"/>
    </row>
    <row r="669" spans="1:5" ht="13.2">
      <c r="A669" s="118"/>
      <c r="B669" s="118"/>
      <c r="C669" s="118"/>
      <c r="D669" s="118"/>
      <c r="E669" s="118"/>
    </row>
    <row r="670" spans="1:5" ht="13.2">
      <c r="A670" s="118"/>
      <c r="B670" s="118"/>
      <c r="C670" s="118"/>
      <c r="D670" s="118"/>
      <c r="E670" s="118"/>
    </row>
    <row r="671" spans="1:5" ht="13.2">
      <c r="A671" s="118"/>
      <c r="B671" s="118"/>
      <c r="C671" s="118"/>
      <c r="D671" s="118"/>
      <c r="E671" s="118"/>
    </row>
    <row r="672" spans="1:5" ht="13.2">
      <c r="A672" s="118"/>
      <c r="B672" s="118"/>
      <c r="C672" s="118"/>
      <c r="D672" s="118"/>
      <c r="E672" s="118"/>
    </row>
    <row r="673" spans="1:5" ht="13.2">
      <c r="A673" s="118"/>
      <c r="B673" s="118"/>
      <c r="C673" s="118"/>
      <c r="D673" s="118"/>
      <c r="E673" s="118"/>
    </row>
    <row r="674" spans="1:5" ht="13.2">
      <c r="A674" s="118"/>
      <c r="B674" s="118"/>
      <c r="C674" s="118"/>
      <c r="D674" s="118"/>
      <c r="E674" s="118"/>
    </row>
    <row r="675" spans="1:5" ht="13.2">
      <c r="A675" s="118"/>
      <c r="B675" s="118"/>
      <c r="C675" s="118"/>
      <c r="D675" s="118"/>
      <c r="E675" s="118"/>
    </row>
    <row r="676" spans="1:5" ht="13.2">
      <c r="A676" s="118"/>
      <c r="B676" s="118"/>
      <c r="C676" s="118"/>
      <c r="D676" s="118"/>
      <c r="E676" s="118"/>
    </row>
    <row r="677" spans="1:5" ht="13.2">
      <c r="A677" s="118"/>
      <c r="B677" s="118"/>
      <c r="C677" s="118"/>
      <c r="D677" s="118"/>
      <c r="E677" s="118"/>
    </row>
    <row r="678" spans="1:5" ht="13.2">
      <c r="A678" s="118"/>
      <c r="B678" s="118"/>
      <c r="C678" s="118"/>
      <c r="D678" s="118"/>
      <c r="E678" s="118"/>
    </row>
    <row r="679" spans="1:5" ht="13.2">
      <c r="A679" s="118"/>
      <c r="B679" s="118"/>
      <c r="C679" s="118"/>
      <c r="D679" s="118"/>
      <c r="E679" s="118"/>
    </row>
    <row r="680" spans="1:5" ht="13.2">
      <c r="A680" s="118"/>
      <c r="B680" s="118"/>
      <c r="C680" s="118"/>
      <c r="D680" s="118"/>
      <c r="E680" s="118"/>
    </row>
    <row r="681" spans="1:5" ht="13.2">
      <c r="A681" s="118"/>
      <c r="B681" s="118"/>
      <c r="C681" s="118"/>
      <c r="D681" s="118"/>
      <c r="E681" s="118"/>
    </row>
    <row r="682" spans="1:5" ht="13.2">
      <c r="A682" s="118"/>
      <c r="B682" s="118"/>
      <c r="C682" s="118"/>
      <c r="D682" s="118"/>
      <c r="E682" s="118"/>
    </row>
    <row r="683" spans="1:5" ht="13.2">
      <c r="A683" s="118"/>
      <c r="B683" s="118"/>
      <c r="C683" s="118"/>
      <c r="D683" s="118"/>
      <c r="E683" s="118"/>
    </row>
    <row r="684" spans="1:5" ht="13.2">
      <c r="A684" s="118"/>
      <c r="B684" s="118"/>
      <c r="C684" s="118"/>
      <c r="D684" s="118"/>
      <c r="E684" s="118"/>
    </row>
    <row r="685" spans="1:5" ht="13.2">
      <c r="A685" s="118"/>
      <c r="B685" s="118"/>
      <c r="C685" s="118"/>
      <c r="D685" s="118"/>
      <c r="E685" s="118"/>
    </row>
    <row r="686" spans="1:5" ht="13.2">
      <c r="A686" s="118"/>
      <c r="B686" s="118"/>
      <c r="C686" s="118"/>
      <c r="D686" s="118"/>
      <c r="E686" s="118"/>
    </row>
    <row r="687" spans="1:5" ht="13.2">
      <c r="A687" s="118"/>
      <c r="B687" s="118"/>
      <c r="C687" s="118"/>
      <c r="D687" s="118"/>
      <c r="E687" s="118"/>
    </row>
    <row r="688" spans="1:5" ht="13.2">
      <c r="A688" s="118"/>
      <c r="B688" s="118"/>
      <c r="C688" s="118"/>
      <c r="D688" s="118"/>
      <c r="E688" s="118"/>
    </row>
    <row r="689" spans="1:5" ht="13.2">
      <c r="A689" s="118"/>
      <c r="B689" s="118"/>
      <c r="C689" s="118"/>
      <c r="D689" s="118"/>
      <c r="E689" s="118"/>
    </row>
    <row r="690" spans="1:5" ht="13.2">
      <c r="A690" s="118"/>
      <c r="B690" s="118"/>
      <c r="C690" s="118"/>
      <c r="D690" s="118"/>
      <c r="E690" s="118"/>
    </row>
    <row r="691" spans="1:5" ht="13.2">
      <c r="A691" s="118"/>
      <c r="B691" s="118"/>
      <c r="C691" s="118"/>
      <c r="D691" s="118"/>
      <c r="E691" s="118"/>
    </row>
    <row r="692" spans="1:5" ht="13.2">
      <c r="A692" s="118"/>
      <c r="B692" s="118"/>
      <c r="C692" s="118"/>
      <c r="D692" s="118"/>
      <c r="E692" s="118"/>
    </row>
    <row r="693" spans="1:5" ht="13.2">
      <c r="A693" s="118"/>
      <c r="B693" s="118"/>
      <c r="C693" s="118"/>
      <c r="D693" s="118"/>
      <c r="E693" s="118"/>
    </row>
    <row r="694" spans="1:5" ht="13.2">
      <c r="A694" s="118"/>
      <c r="B694" s="118"/>
      <c r="C694" s="118"/>
      <c r="D694" s="118"/>
      <c r="E694" s="118"/>
    </row>
    <row r="695" spans="1:5" ht="13.2">
      <c r="A695" s="118"/>
      <c r="B695" s="118"/>
      <c r="C695" s="118"/>
      <c r="D695" s="118"/>
      <c r="E695" s="118"/>
    </row>
    <row r="696" spans="1:5" ht="13.2">
      <c r="A696" s="118"/>
      <c r="B696" s="118"/>
      <c r="C696" s="118"/>
      <c r="D696" s="118"/>
      <c r="E696" s="118"/>
    </row>
    <row r="697" spans="1:5" ht="13.2">
      <c r="A697" s="118"/>
      <c r="B697" s="118"/>
      <c r="C697" s="118"/>
      <c r="D697" s="118"/>
      <c r="E697" s="118"/>
    </row>
    <row r="698" spans="1:5" ht="13.2">
      <c r="A698" s="118"/>
      <c r="B698" s="118"/>
      <c r="C698" s="118"/>
      <c r="D698" s="118"/>
      <c r="E698" s="118"/>
    </row>
    <row r="699" spans="1:5" ht="13.2">
      <c r="A699" s="118"/>
      <c r="B699" s="118"/>
      <c r="C699" s="118"/>
      <c r="D699" s="118"/>
      <c r="E699" s="118"/>
    </row>
    <row r="700" spans="1:5" ht="13.2">
      <c r="A700" s="118"/>
      <c r="B700" s="118"/>
      <c r="C700" s="118"/>
      <c r="D700" s="118"/>
      <c r="E700" s="118"/>
    </row>
    <row r="701" spans="1:5" ht="13.2">
      <c r="A701" s="118"/>
      <c r="B701" s="118"/>
      <c r="C701" s="118"/>
      <c r="D701" s="118"/>
      <c r="E701" s="118"/>
    </row>
    <row r="702" spans="1:5" ht="13.2">
      <c r="A702" s="118"/>
      <c r="B702" s="118"/>
      <c r="C702" s="118"/>
      <c r="D702" s="118"/>
      <c r="E702" s="118"/>
    </row>
    <row r="703" spans="1:5" ht="13.2">
      <c r="A703" s="118"/>
      <c r="B703" s="118"/>
      <c r="C703" s="118"/>
      <c r="D703" s="118"/>
      <c r="E703" s="118"/>
    </row>
    <row r="704" spans="1:5" ht="13.2">
      <c r="A704" s="118"/>
      <c r="B704" s="118"/>
      <c r="C704" s="118"/>
      <c r="D704" s="118"/>
      <c r="E704" s="118"/>
    </row>
    <row r="705" spans="1:5" ht="13.2">
      <c r="A705" s="118"/>
      <c r="B705" s="118"/>
      <c r="C705" s="118"/>
      <c r="D705" s="118"/>
      <c r="E705" s="118"/>
    </row>
    <row r="706" spans="1:5" ht="13.2">
      <c r="A706" s="118"/>
      <c r="B706" s="118"/>
      <c r="C706" s="118"/>
      <c r="D706" s="118"/>
      <c r="E706" s="118"/>
    </row>
    <row r="707" spans="1:5" ht="13.2">
      <c r="A707" s="118"/>
      <c r="B707" s="118"/>
      <c r="C707" s="118"/>
      <c r="D707" s="118"/>
      <c r="E707" s="118"/>
    </row>
    <row r="708" spans="1:5" ht="13.2">
      <c r="A708" s="118"/>
      <c r="B708" s="118"/>
      <c r="C708" s="118"/>
      <c r="D708" s="118"/>
      <c r="E708" s="118"/>
    </row>
    <row r="709" spans="1:5" ht="13.2">
      <c r="A709" s="118"/>
      <c r="B709" s="118"/>
      <c r="C709" s="118"/>
      <c r="D709" s="118"/>
      <c r="E709" s="118"/>
    </row>
    <row r="710" spans="1:5" ht="13.2">
      <c r="A710" s="118"/>
      <c r="B710" s="118"/>
      <c r="C710" s="118"/>
      <c r="D710" s="118"/>
      <c r="E710" s="118"/>
    </row>
    <row r="711" spans="1:5" ht="13.2">
      <c r="A711" s="118"/>
      <c r="B711" s="118"/>
      <c r="C711" s="118"/>
      <c r="D711" s="118"/>
      <c r="E711" s="118"/>
    </row>
    <row r="712" spans="1:5" ht="13.2">
      <c r="A712" s="118"/>
      <c r="B712" s="118"/>
      <c r="C712" s="118"/>
      <c r="D712" s="118"/>
      <c r="E712" s="118"/>
    </row>
    <row r="713" spans="1:5" ht="13.2">
      <c r="A713" s="118"/>
      <c r="B713" s="118"/>
      <c r="C713" s="118"/>
      <c r="D713" s="118"/>
      <c r="E713" s="118"/>
    </row>
    <row r="714" spans="1:5" ht="13.2">
      <c r="A714" s="118"/>
      <c r="B714" s="118"/>
      <c r="C714" s="118"/>
      <c r="D714" s="118"/>
      <c r="E714" s="118"/>
    </row>
    <row r="715" spans="1:5" ht="13.2">
      <c r="A715" s="118"/>
      <c r="B715" s="118"/>
      <c r="C715" s="118"/>
      <c r="D715" s="118"/>
      <c r="E715" s="118"/>
    </row>
    <row r="716" spans="1:5" ht="13.2">
      <c r="A716" s="118"/>
      <c r="B716" s="118"/>
      <c r="C716" s="118"/>
      <c r="D716" s="118"/>
      <c r="E716" s="118"/>
    </row>
    <row r="717" spans="1:5" ht="13.2">
      <c r="A717" s="118"/>
      <c r="B717" s="118"/>
      <c r="C717" s="118"/>
      <c r="D717" s="118"/>
      <c r="E717" s="118"/>
    </row>
    <row r="718" spans="1:5" ht="13.2">
      <c r="A718" s="118"/>
      <c r="B718" s="118"/>
      <c r="C718" s="118"/>
      <c r="D718" s="118"/>
      <c r="E718" s="118"/>
    </row>
    <row r="719" spans="1:5" ht="13.2">
      <c r="A719" s="118"/>
      <c r="B719" s="118"/>
      <c r="C719" s="118"/>
      <c r="D719" s="118"/>
      <c r="E719" s="118"/>
    </row>
    <row r="720" spans="1:5" ht="13.2">
      <c r="A720" s="118"/>
      <c r="B720" s="118"/>
      <c r="C720" s="118"/>
      <c r="D720" s="118"/>
      <c r="E720" s="118"/>
    </row>
    <row r="721" spans="1:5" ht="13.2">
      <c r="A721" s="118"/>
      <c r="B721" s="118"/>
      <c r="C721" s="118"/>
      <c r="D721" s="118"/>
      <c r="E721" s="118"/>
    </row>
    <row r="722" spans="1:5" ht="13.2">
      <c r="A722" s="118"/>
      <c r="B722" s="118"/>
      <c r="C722" s="118"/>
      <c r="D722" s="118"/>
      <c r="E722" s="118"/>
    </row>
    <row r="723" spans="1:5" ht="13.2">
      <c r="A723" s="118"/>
      <c r="B723" s="118"/>
      <c r="C723" s="118"/>
      <c r="D723" s="118"/>
      <c r="E723" s="118"/>
    </row>
    <row r="724" spans="1:5" ht="13.2">
      <c r="A724" s="118"/>
      <c r="B724" s="118"/>
      <c r="C724" s="118"/>
      <c r="D724" s="118"/>
      <c r="E724" s="118"/>
    </row>
    <row r="725" spans="1:5" ht="13.2">
      <c r="A725" s="118"/>
      <c r="B725" s="118"/>
      <c r="C725" s="118"/>
      <c r="D725" s="118"/>
      <c r="E725" s="118"/>
    </row>
    <row r="726" spans="1:5" ht="13.2">
      <c r="A726" s="118"/>
      <c r="B726" s="118"/>
      <c r="C726" s="118"/>
      <c r="D726" s="118"/>
      <c r="E726" s="118"/>
    </row>
    <row r="727" spans="1:5" ht="13.2">
      <c r="A727" s="118"/>
      <c r="B727" s="118"/>
      <c r="C727" s="118"/>
      <c r="D727" s="118"/>
      <c r="E727" s="118"/>
    </row>
    <row r="728" spans="1:5" ht="13.2">
      <c r="A728" s="118"/>
      <c r="B728" s="118"/>
      <c r="C728" s="118"/>
      <c r="D728" s="118"/>
      <c r="E728" s="118"/>
    </row>
    <row r="729" spans="1:5" ht="13.2">
      <c r="A729" s="118"/>
      <c r="B729" s="118"/>
      <c r="C729" s="118"/>
      <c r="D729" s="118"/>
      <c r="E729" s="118"/>
    </row>
    <row r="730" spans="1:5" ht="13.2">
      <c r="A730" s="118"/>
      <c r="B730" s="118"/>
      <c r="C730" s="118"/>
      <c r="D730" s="118"/>
      <c r="E730" s="118"/>
    </row>
    <row r="731" spans="1:5" ht="13.2">
      <c r="A731" s="118"/>
      <c r="B731" s="118"/>
      <c r="C731" s="118"/>
      <c r="D731" s="118"/>
      <c r="E731" s="118"/>
    </row>
    <row r="732" spans="1:5" ht="13.2">
      <c r="A732" s="118"/>
      <c r="B732" s="118"/>
      <c r="C732" s="118"/>
      <c r="D732" s="118"/>
      <c r="E732" s="118"/>
    </row>
    <row r="733" spans="1:5" ht="13.2">
      <c r="A733" s="118"/>
      <c r="B733" s="118"/>
      <c r="C733" s="118"/>
      <c r="D733" s="118"/>
      <c r="E733" s="118"/>
    </row>
    <row r="734" spans="1:5" ht="13.2">
      <c r="A734" s="118"/>
      <c r="B734" s="118"/>
      <c r="C734" s="118"/>
      <c r="D734" s="118"/>
      <c r="E734" s="118"/>
    </row>
    <row r="735" spans="1:5" ht="13.2">
      <c r="A735" s="118"/>
      <c r="B735" s="118"/>
      <c r="C735" s="118"/>
      <c r="D735" s="118"/>
      <c r="E735" s="118"/>
    </row>
    <row r="736" spans="1:5" ht="13.2">
      <c r="A736" s="118"/>
      <c r="B736" s="118"/>
      <c r="C736" s="118"/>
      <c r="D736" s="118"/>
      <c r="E736" s="118"/>
    </row>
    <row r="737" spans="1:5" ht="13.2">
      <c r="A737" s="118"/>
      <c r="B737" s="118"/>
      <c r="C737" s="118"/>
      <c r="D737" s="118"/>
      <c r="E737" s="118"/>
    </row>
    <row r="738" spans="1:5" ht="13.2">
      <c r="A738" s="118"/>
      <c r="B738" s="118"/>
      <c r="C738" s="118"/>
      <c r="D738" s="118"/>
      <c r="E738" s="118"/>
    </row>
    <row r="739" spans="1:5" ht="13.2">
      <c r="A739" s="118"/>
      <c r="B739" s="118"/>
      <c r="C739" s="118"/>
      <c r="D739" s="118"/>
      <c r="E739" s="118"/>
    </row>
    <row r="740" spans="1:5" ht="13.2">
      <c r="A740" s="118"/>
      <c r="B740" s="118"/>
      <c r="C740" s="118"/>
      <c r="D740" s="118"/>
      <c r="E740" s="118"/>
    </row>
    <row r="741" spans="1:5" ht="13.2">
      <c r="A741" s="118"/>
      <c r="B741" s="118"/>
      <c r="C741" s="118"/>
      <c r="D741" s="118"/>
      <c r="E741" s="118"/>
    </row>
    <row r="742" spans="1:5" ht="13.2">
      <c r="A742" s="118"/>
      <c r="B742" s="118"/>
      <c r="C742" s="118"/>
      <c r="D742" s="118"/>
      <c r="E742" s="118"/>
    </row>
    <row r="743" spans="1:5" ht="13.2">
      <c r="A743" s="118"/>
      <c r="B743" s="118"/>
      <c r="C743" s="118"/>
      <c r="D743" s="118"/>
      <c r="E743" s="118"/>
    </row>
    <row r="744" spans="1:5" ht="13.2">
      <c r="A744" s="118"/>
      <c r="B744" s="118"/>
      <c r="C744" s="118"/>
      <c r="D744" s="118"/>
      <c r="E744" s="118"/>
    </row>
    <row r="745" spans="1:5" ht="13.2">
      <c r="A745" s="118"/>
      <c r="B745" s="118"/>
      <c r="C745" s="118"/>
      <c r="D745" s="118"/>
      <c r="E745" s="118"/>
    </row>
    <row r="746" spans="1:5" ht="13.2">
      <c r="A746" s="118"/>
      <c r="B746" s="118"/>
      <c r="C746" s="118"/>
      <c r="D746" s="118"/>
      <c r="E746" s="118"/>
    </row>
    <row r="747" spans="1:5" ht="13.2">
      <c r="A747" s="118"/>
      <c r="B747" s="118"/>
      <c r="C747" s="118"/>
      <c r="D747" s="118"/>
      <c r="E747" s="118"/>
    </row>
    <row r="748" spans="1:5" ht="13.2">
      <c r="A748" s="118"/>
      <c r="B748" s="118"/>
      <c r="C748" s="118"/>
      <c r="D748" s="118"/>
      <c r="E748" s="118"/>
    </row>
    <row r="749" spans="1:5" ht="13.2">
      <c r="A749" s="118"/>
      <c r="B749" s="118"/>
      <c r="C749" s="118"/>
      <c r="D749" s="118"/>
      <c r="E749" s="118"/>
    </row>
    <row r="750" spans="1:5" ht="13.2">
      <c r="A750" s="118"/>
      <c r="B750" s="118"/>
      <c r="C750" s="118"/>
      <c r="D750" s="118"/>
      <c r="E750" s="118"/>
    </row>
    <row r="751" spans="1:5" ht="13.2">
      <c r="A751" s="118"/>
      <c r="B751" s="118"/>
      <c r="C751" s="118"/>
      <c r="D751" s="118"/>
      <c r="E751" s="118"/>
    </row>
    <row r="752" spans="1:5" ht="13.2">
      <c r="A752" s="118"/>
      <c r="B752" s="118"/>
      <c r="C752" s="118"/>
      <c r="D752" s="118"/>
      <c r="E752" s="118"/>
    </row>
    <row r="753" spans="1:5" ht="13.2">
      <c r="A753" s="118"/>
      <c r="B753" s="118"/>
      <c r="C753" s="118"/>
      <c r="D753" s="118"/>
      <c r="E753" s="118"/>
    </row>
    <row r="754" spans="1:5" ht="13.2">
      <c r="A754" s="118"/>
      <c r="B754" s="118"/>
      <c r="C754" s="118"/>
      <c r="D754" s="118"/>
      <c r="E754" s="118"/>
    </row>
    <row r="755" spans="1:5" ht="13.2">
      <c r="A755" s="118"/>
      <c r="B755" s="118"/>
      <c r="C755" s="118"/>
      <c r="D755" s="118"/>
      <c r="E755" s="118"/>
    </row>
    <row r="756" spans="1:5" ht="13.2">
      <c r="A756" s="118"/>
      <c r="B756" s="118"/>
      <c r="C756" s="118"/>
      <c r="D756" s="118"/>
      <c r="E756" s="118"/>
    </row>
    <row r="757" spans="1:5" ht="13.2">
      <c r="A757" s="118"/>
      <c r="B757" s="118"/>
      <c r="C757" s="118"/>
      <c r="D757" s="118"/>
      <c r="E757" s="118"/>
    </row>
    <row r="758" spans="1:5" ht="13.2">
      <c r="A758" s="118"/>
      <c r="B758" s="118"/>
      <c r="C758" s="118"/>
      <c r="D758" s="118"/>
      <c r="E758" s="118"/>
    </row>
    <row r="759" spans="1:5" ht="13.2">
      <c r="A759" s="118"/>
      <c r="B759" s="118"/>
      <c r="C759" s="118"/>
      <c r="D759" s="118"/>
      <c r="E759" s="118"/>
    </row>
    <row r="760" spans="1:5" ht="13.2">
      <c r="A760" s="118"/>
      <c r="B760" s="118"/>
      <c r="C760" s="118"/>
      <c r="D760" s="118"/>
      <c r="E760" s="118"/>
    </row>
    <row r="761" spans="1:5" ht="13.2">
      <c r="A761" s="118"/>
      <c r="B761" s="118"/>
      <c r="C761" s="118"/>
      <c r="D761" s="118"/>
      <c r="E761" s="118"/>
    </row>
    <row r="762" spans="1:5" ht="13.2">
      <c r="A762" s="118"/>
      <c r="B762" s="118"/>
      <c r="C762" s="118"/>
      <c r="D762" s="118"/>
      <c r="E762" s="118"/>
    </row>
    <row r="763" spans="1:5" ht="13.2">
      <c r="A763" s="118"/>
      <c r="B763" s="118"/>
      <c r="C763" s="118"/>
      <c r="D763" s="118"/>
      <c r="E763" s="118"/>
    </row>
    <row r="764" spans="1:5" ht="13.2">
      <c r="A764" s="118"/>
      <c r="B764" s="118"/>
      <c r="C764" s="118"/>
      <c r="D764" s="118"/>
      <c r="E764" s="118"/>
    </row>
    <row r="765" spans="1:5" ht="13.2">
      <c r="A765" s="118"/>
      <c r="B765" s="118"/>
      <c r="C765" s="118"/>
      <c r="D765" s="118"/>
      <c r="E765" s="118"/>
    </row>
    <row r="766" spans="1:5" ht="13.2">
      <c r="A766" s="118"/>
      <c r="B766" s="118"/>
      <c r="C766" s="118"/>
      <c r="D766" s="118"/>
      <c r="E766" s="118"/>
    </row>
    <row r="767" spans="1:5" ht="13.2">
      <c r="A767" s="118"/>
      <c r="B767" s="118"/>
      <c r="C767" s="118"/>
      <c r="D767" s="118"/>
      <c r="E767" s="118"/>
    </row>
    <row r="768" spans="1:5" ht="13.2">
      <c r="A768" s="118"/>
      <c r="B768" s="118"/>
      <c r="C768" s="118"/>
      <c r="D768" s="118"/>
      <c r="E768" s="118"/>
    </row>
    <row r="769" spans="1:5" ht="13.2">
      <c r="A769" s="118"/>
      <c r="B769" s="118"/>
      <c r="C769" s="118"/>
      <c r="D769" s="118"/>
      <c r="E769" s="118"/>
    </row>
    <row r="770" spans="1:5" ht="13.2">
      <c r="A770" s="118"/>
      <c r="B770" s="118"/>
      <c r="C770" s="118"/>
      <c r="D770" s="118"/>
      <c r="E770" s="118"/>
    </row>
    <row r="771" spans="1:5" ht="13.2">
      <c r="A771" s="118"/>
      <c r="B771" s="118"/>
      <c r="C771" s="118"/>
      <c r="D771" s="118"/>
      <c r="E771" s="118"/>
    </row>
    <row r="772" spans="1:5" ht="13.2">
      <c r="A772" s="118"/>
      <c r="B772" s="118"/>
      <c r="C772" s="118"/>
      <c r="D772" s="118"/>
      <c r="E772" s="118"/>
    </row>
    <row r="773" spans="1:5" ht="13.2">
      <c r="A773" s="118"/>
      <c r="B773" s="118"/>
      <c r="C773" s="118"/>
      <c r="D773" s="118"/>
      <c r="E773" s="118"/>
    </row>
    <row r="774" spans="1:5" ht="13.2">
      <c r="A774" s="118"/>
      <c r="B774" s="118"/>
      <c r="C774" s="118"/>
      <c r="D774" s="118"/>
      <c r="E774" s="118"/>
    </row>
    <row r="775" spans="1:5" ht="13.2">
      <c r="A775" s="118"/>
      <c r="B775" s="118"/>
      <c r="C775" s="118"/>
      <c r="D775" s="118"/>
      <c r="E775" s="118"/>
    </row>
    <row r="776" spans="1:5" ht="13.2">
      <c r="A776" s="118"/>
      <c r="B776" s="118"/>
      <c r="C776" s="118"/>
      <c r="D776" s="118"/>
      <c r="E776" s="118"/>
    </row>
    <row r="777" spans="1:5" ht="13.2">
      <c r="A777" s="118"/>
      <c r="B777" s="118"/>
      <c r="C777" s="118"/>
      <c r="D777" s="118"/>
      <c r="E777" s="118"/>
    </row>
    <row r="778" spans="1:5" ht="13.2">
      <c r="A778" s="118"/>
      <c r="B778" s="118"/>
      <c r="C778" s="118"/>
      <c r="D778" s="118"/>
      <c r="E778" s="118"/>
    </row>
    <row r="779" spans="1:5" ht="13.2">
      <c r="A779" s="118"/>
      <c r="B779" s="118"/>
      <c r="C779" s="118"/>
      <c r="D779" s="118"/>
      <c r="E779" s="118"/>
    </row>
    <row r="780" spans="1:5" ht="13.2">
      <c r="A780" s="118"/>
      <c r="B780" s="118"/>
      <c r="C780" s="118"/>
      <c r="D780" s="118"/>
      <c r="E780" s="118"/>
    </row>
    <row r="781" spans="1:5" ht="13.2">
      <c r="A781" s="118"/>
      <c r="B781" s="118"/>
      <c r="C781" s="118"/>
      <c r="D781" s="118"/>
      <c r="E781" s="118"/>
    </row>
    <row r="782" spans="1:5" ht="13.2">
      <c r="A782" s="118"/>
      <c r="B782" s="118"/>
      <c r="C782" s="118"/>
      <c r="D782" s="118"/>
      <c r="E782" s="118"/>
    </row>
    <row r="783" spans="1:5" ht="13.2">
      <c r="A783" s="118"/>
      <c r="B783" s="118"/>
      <c r="C783" s="118"/>
      <c r="D783" s="118"/>
      <c r="E783" s="118"/>
    </row>
    <row r="784" spans="1:5" ht="13.2">
      <c r="A784" s="118"/>
      <c r="B784" s="118"/>
      <c r="C784" s="118"/>
      <c r="D784" s="118"/>
      <c r="E784" s="118"/>
    </row>
    <row r="785" spans="1:5" ht="13.2">
      <c r="A785" s="118"/>
      <c r="B785" s="118"/>
      <c r="C785" s="118"/>
      <c r="D785" s="118"/>
      <c r="E785" s="118"/>
    </row>
    <row r="786" spans="1:5" ht="13.2">
      <c r="A786" s="118"/>
      <c r="B786" s="118"/>
      <c r="C786" s="118"/>
      <c r="D786" s="118"/>
      <c r="E786" s="118"/>
    </row>
    <row r="787" spans="1:5" ht="13.2">
      <c r="A787" s="118"/>
      <c r="B787" s="118"/>
      <c r="C787" s="118"/>
      <c r="D787" s="118"/>
      <c r="E787" s="118"/>
    </row>
    <row r="788" spans="1:5" ht="13.2">
      <c r="A788" s="118"/>
      <c r="B788" s="118"/>
      <c r="C788" s="118"/>
      <c r="D788" s="118"/>
      <c r="E788" s="118"/>
    </row>
    <row r="789" spans="1:5" ht="13.2">
      <c r="A789" s="118"/>
      <c r="B789" s="118"/>
      <c r="C789" s="118"/>
      <c r="D789" s="118"/>
      <c r="E789" s="118"/>
    </row>
    <row r="790" spans="1:5" ht="13.2">
      <c r="A790" s="118"/>
      <c r="B790" s="118"/>
      <c r="C790" s="118"/>
      <c r="D790" s="118"/>
      <c r="E790" s="118"/>
    </row>
    <row r="791" spans="1:5" ht="13.2">
      <c r="A791" s="118"/>
      <c r="B791" s="118"/>
      <c r="C791" s="118"/>
      <c r="D791" s="118"/>
      <c r="E791" s="118"/>
    </row>
    <row r="792" spans="1:5" ht="13.2">
      <c r="A792" s="118"/>
      <c r="B792" s="118"/>
      <c r="C792" s="118"/>
      <c r="D792" s="118"/>
      <c r="E792" s="118"/>
    </row>
    <row r="793" spans="1:5" ht="13.2">
      <c r="A793" s="118"/>
      <c r="B793" s="118"/>
      <c r="C793" s="118"/>
      <c r="D793" s="118"/>
      <c r="E793" s="118"/>
    </row>
    <row r="794" spans="1:5" ht="13.2">
      <c r="A794" s="118"/>
      <c r="B794" s="118"/>
      <c r="C794" s="118"/>
      <c r="D794" s="118"/>
      <c r="E794" s="118"/>
    </row>
    <row r="795" spans="1:5" ht="13.2">
      <c r="A795" s="118"/>
      <c r="B795" s="118"/>
      <c r="C795" s="118"/>
      <c r="D795" s="118"/>
      <c r="E795" s="118"/>
    </row>
    <row r="796" spans="1:5" ht="13.2">
      <c r="A796" s="118"/>
      <c r="B796" s="118"/>
      <c r="C796" s="118"/>
      <c r="D796" s="118"/>
      <c r="E796" s="118"/>
    </row>
    <row r="797" spans="1:5" ht="13.2">
      <c r="A797" s="118"/>
      <c r="B797" s="118"/>
      <c r="C797" s="118"/>
      <c r="D797" s="118"/>
      <c r="E797" s="118"/>
    </row>
    <row r="798" spans="1:5" ht="13.2">
      <c r="A798" s="118"/>
      <c r="B798" s="118"/>
      <c r="C798" s="118"/>
      <c r="D798" s="118"/>
      <c r="E798" s="118"/>
    </row>
    <row r="799" spans="1:5" ht="13.2">
      <c r="A799" s="118"/>
      <c r="B799" s="118"/>
      <c r="C799" s="118"/>
      <c r="D799" s="118"/>
      <c r="E799" s="118"/>
    </row>
    <row r="800" spans="1:5" ht="13.2">
      <c r="A800" s="118"/>
      <c r="B800" s="118"/>
      <c r="C800" s="118"/>
      <c r="D800" s="118"/>
      <c r="E800" s="118"/>
    </row>
    <row r="801" spans="1:5" ht="13.2">
      <c r="A801" s="118"/>
      <c r="B801" s="118"/>
      <c r="C801" s="118"/>
      <c r="D801" s="118"/>
      <c r="E801" s="118"/>
    </row>
    <row r="802" spans="1:5" ht="13.2">
      <c r="A802" s="118"/>
      <c r="B802" s="118"/>
      <c r="C802" s="118"/>
      <c r="D802" s="118"/>
      <c r="E802" s="118"/>
    </row>
    <row r="803" spans="1:5" ht="13.2">
      <c r="A803" s="118"/>
      <c r="B803" s="118"/>
      <c r="C803" s="118"/>
      <c r="D803" s="118"/>
      <c r="E803" s="118"/>
    </row>
    <row r="804" spans="1:5" ht="13.2">
      <c r="A804" s="118"/>
      <c r="B804" s="118"/>
      <c r="C804" s="118"/>
      <c r="D804" s="118"/>
      <c r="E804" s="118"/>
    </row>
    <row r="805" spans="1:5" ht="13.2">
      <c r="A805" s="118"/>
      <c r="B805" s="118"/>
      <c r="C805" s="118"/>
      <c r="D805" s="118"/>
      <c r="E805" s="118"/>
    </row>
    <row r="806" spans="1:5" ht="13.2">
      <c r="A806" s="118"/>
      <c r="B806" s="118"/>
      <c r="C806" s="118"/>
      <c r="D806" s="118"/>
      <c r="E806" s="118"/>
    </row>
    <row r="807" spans="1:5" ht="13.2">
      <c r="A807" s="118"/>
      <c r="B807" s="118"/>
      <c r="C807" s="118"/>
      <c r="D807" s="118"/>
      <c r="E807" s="118"/>
    </row>
    <row r="808" spans="1:5" ht="13.2">
      <c r="A808" s="118"/>
      <c r="B808" s="118"/>
      <c r="C808" s="118"/>
      <c r="D808" s="118"/>
      <c r="E808" s="118"/>
    </row>
    <row r="809" spans="1:5" ht="13.2">
      <c r="A809" s="118"/>
      <c r="B809" s="118"/>
      <c r="C809" s="118"/>
      <c r="D809" s="118"/>
      <c r="E809" s="118"/>
    </row>
    <row r="810" spans="1:5" ht="13.2">
      <c r="A810" s="118"/>
      <c r="B810" s="118"/>
      <c r="C810" s="118"/>
      <c r="D810" s="118"/>
      <c r="E810" s="118"/>
    </row>
    <row r="811" spans="1:5" ht="13.2">
      <c r="A811" s="118"/>
      <c r="B811" s="118"/>
      <c r="C811" s="118"/>
      <c r="D811" s="118"/>
      <c r="E811" s="118"/>
    </row>
    <row r="812" spans="1:5" ht="13.2">
      <c r="A812" s="118"/>
      <c r="B812" s="118"/>
      <c r="C812" s="118"/>
      <c r="D812" s="118"/>
      <c r="E812" s="118"/>
    </row>
    <row r="813" spans="1:5" ht="13.2">
      <c r="A813" s="118"/>
      <c r="B813" s="118"/>
      <c r="C813" s="118"/>
      <c r="D813" s="118"/>
      <c r="E813" s="118"/>
    </row>
    <row r="814" spans="1:5" ht="13.2">
      <c r="A814" s="118"/>
      <c r="B814" s="118"/>
      <c r="C814" s="118"/>
      <c r="D814" s="118"/>
      <c r="E814" s="118"/>
    </row>
    <row r="815" spans="1:5" ht="13.2">
      <c r="A815" s="118"/>
      <c r="B815" s="118"/>
      <c r="C815" s="118"/>
      <c r="D815" s="118"/>
      <c r="E815" s="118"/>
    </row>
    <row r="816" spans="1:5" ht="13.2">
      <c r="A816" s="118"/>
      <c r="B816" s="118"/>
      <c r="C816" s="118"/>
      <c r="D816" s="118"/>
      <c r="E816" s="118"/>
    </row>
    <row r="817" spans="1:5" ht="13.2">
      <c r="A817" s="118"/>
      <c r="B817" s="118"/>
      <c r="C817" s="118"/>
      <c r="D817" s="118"/>
      <c r="E817" s="118"/>
    </row>
    <row r="818" spans="1:5" ht="13.2">
      <c r="A818" s="118"/>
      <c r="B818" s="118"/>
      <c r="C818" s="118"/>
      <c r="D818" s="118"/>
      <c r="E818" s="118"/>
    </row>
    <row r="819" spans="1:5" ht="13.2">
      <c r="A819" s="118"/>
      <c r="B819" s="118"/>
      <c r="C819" s="118"/>
      <c r="D819" s="118"/>
      <c r="E819" s="118"/>
    </row>
    <row r="820" spans="1:5" ht="13.2">
      <c r="A820" s="118"/>
      <c r="B820" s="118"/>
      <c r="C820" s="118"/>
      <c r="D820" s="118"/>
      <c r="E820" s="118"/>
    </row>
    <row r="821" spans="1:5" ht="13.2">
      <c r="A821" s="118"/>
      <c r="B821" s="118"/>
      <c r="C821" s="118"/>
      <c r="D821" s="118"/>
      <c r="E821" s="118"/>
    </row>
    <row r="822" spans="1:5" ht="13.2">
      <c r="A822" s="118"/>
      <c r="B822" s="118"/>
      <c r="C822" s="118"/>
      <c r="D822" s="118"/>
      <c r="E822" s="118"/>
    </row>
    <row r="823" spans="1:5" ht="13.2">
      <c r="A823" s="118"/>
      <c r="B823" s="118"/>
      <c r="C823" s="118"/>
      <c r="D823" s="118"/>
      <c r="E823" s="118"/>
    </row>
    <row r="824" spans="1:5" ht="13.2">
      <c r="A824" s="118"/>
      <c r="B824" s="118"/>
      <c r="C824" s="118"/>
      <c r="D824" s="118"/>
      <c r="E824" s="118"/>
    </row>
    <row r="825" spans="1:5" ht="13.2">
      <c r="A825" s="118"/>
      <c r="B825" s="118"/>
      <c r="C825" s="118"/>
      <c r="D825" s="118"/>
      <c r="E825" s="118"/>
    </row>
    <row r="826" spans="1:5" ht="13.2">
      <c r="A826" s="118"/>
      <c r="B826" s="118"/>
      <c r="C826" s="118"/>
      <c r="D826" s="118"/>
      <c r="E826" s="118"/>
    </row>
    <row r="827" spans="1:5" ht="13.2">
      <c r="A827" s="118"/>
      <c r="B827" s="118"/>
      <c r="C827" s="118"/>
      <c r="D827" s="118"/>
      <c r="E827" s="118"/>
    </row>
    <row r="828" spans="1:5" ht="13.2">
      <c r="A828" s="118"/>
      <c r="B828" s="118"/>
      <c r="C828" s="118"/>
      <c r="D828" s="118"/>
      <c r="E828" s="118"/>
    </row>
    <row r="829" spans="1:5" ht="13.2">
      <c r="A829" s="118"/>
      <c r="B829" s="118"/>
      <c r="C829" s="118"/>
      <c r="D829" s="118"/>
      <c r="E829" s="118"/>
    </row>
    <row r="830" spans="1:5" ht="13.2">
      <c r="A830" s="118"/>
      <c r="B830" s="118"/>
      <c r="C830" s="118"/>
      <c r="D830" s="118"/>
      <c r="E830" s="118"/>
    </row>
    <row r="831" spans="1:5" ht="13.2">
      <c r="A831" s="118"/>
      <c r="B831" s="118"/>
      <c r="C831" s="118"/>
      <c r="D831" s="118"/>
      <c r="E831" s="118"/>
    </row>
    <row r="832" spans="1:5" ht="13.2">
      <c r="A832" s="118"/>
      <c r="B832" s="118"/>
      <c r="C832" s="118"/>
      <c r="D832" s="118"/>
      <c r="E832" s="118"/>
    </row>
    <row r="833" spans="1:5" ht="13.2">
      <c r="A833" s="118"/>
      <c r="B833" s="118"/>
      <c r="C833" s="118"/>
      <c r="D833" s="118"/>
      <c r="E833" s="118"/>
    </row>
    <row r="834" spans="1:5" ht="13.2">
      <c r="A834" s="118"/>
      <c r="B834" s="118"/>
      <c r="C834" s="118"/>
      <c r="D834" s="118"/>
      <c r="E834" s="118"/>
    </row>
    <row r="835" spans="1:5" ht="13.2">
      <c r="A835" s="118"/>
      <c r="B835" s="118"/>
      <c r="C835" s="118"/>
      <c r="D835" s="118"/>
      <c r="E835" s="118"/>
    </row>
    <row r="836" spans="1:5" ht="13.2">
      <c r="A836" s="118"/>
      <c r="B836" s="118"/>
      <c r="C836" s="118"/>
      <c r="D836" s="118"/>
      <c r="E836" s="118"/>
    </row>
    <row r="837" spans="1:5" ht="13.2">
      <c r="A837" s="118"/>
      <c r="B837" s="118"/>
      <c r="C837" s="118"/>
      <c r="D837" s="118"/>
      <c r="E837" s="118"/>
    </row>
    <row r="838" spans="1:5" ht="13.2">
      <c r="A838" s="118"/>
      <c r="B838" s="118"/>
      <c r="C838" s="118"/>
      <c r="D838" s="118"/>
      <c r="E838" s="118"/>
    </row>
    <row r="839" spans="1:5" ht="13.2">
      <c r="A839" s="118"/>
      <c r="B839" s="118"/>
      <c r="C839" s="118"/>
      <c r="D839" s="118"/>
      <c r="E839" s="118"/>
    </row>
    <row r="840" spans="1:5" ht="13.2">
      <c r="A840" s="118"/>
      <c r="B840" s="118"/>
      <c r="C840" s="118"/>
      <c r="D840" s="118"/>
      <c r="E840" s="118"/>
    </row>
    <row r="841" spans="1:5" ht="13.2">
      <c r="A841" s="118"/>
      <c r="B841" s="118"/>
      <c r="C841" s="118"/>
      <c r="D841" s="118"/>
      <c r="E841" s="118"/>
    </row>
    <row r="842" spans="1:5" ht="13.2">
      <c r="A842" s="118"/>
      <c r="B842" s="118"/>
      <c r="C842" s="118"/>
      <c r="D842" s="118"/>
      <c r="E842" s="118"/>
    </row>
    <row r="843" spans="1:5" ht="13.2">
      <c r="A843" s="118"/>
      <c r="B843" s="118"/>
      <c r="C843" s="118"/>
      <c r="D843" s="118"/>
      <c r="E843" s="118"/>
    </row>
    <row r="844" spans="1:5" ht="13.2">
      <c r="A844" s="118"/>
      <c r="B844" s="118"/>
      <c r="C844" s="118"/>
      <c r="D844" s="118"/>
      <c r="E844" s="118"/>
    </row>
    <row r="845" spans="1:5" ht="13.2">
      <c r="A845" s="118"/>
      <c r="B845" s="118"/>
      <c r="C845" s="118"/>
      <c r="D845" s="118"/>
      <c r="E845" s="118"/>
    </row>
    <row r="846" spans="1:5" ht="13.2">
      <c r="A846" s="118"/>
      <c r="B846" s="118"/>
      <c r="C846" s="118"/>
      <c r="D846" s="118"/>
      <c r="E846" s="118"/>
    </row>
    <row r="847" spans="1:5" ht="13.2">
      <c r="A847" s="118"/>
      <c r="B847" s="118"/>
      <c r="C847" s="118"/>
      <c r="D847" s="118"/>
      <c r="E847" s="118"/>
    </row>
    <row r="848" spans="1:5" ht="13.2">
      <c r="A848" s="118"/>
      <c r="B848" s="118"/>
      <c r="C848" s="118"/>
      <c r="D848" s="118"/>
      <c r="E848" s="118"/>
    </row>
    <row r="849" spans="1:5" ht="13.2">
      <c r="A849" s="118"/>
      <c r="B849" s="118"/>
      <c r="C849" s="118"/>
      <c r="D849" s="118"/>
      <c r="E849" s="118"/>
    </row>
    <row r="850" spans="1:5" ht="13.2">
      <c r="A850" s="118"/>
      <c r="B850" s="118"/>
      <c r="C850" s="118"/>
      <c r="D850" s="118"/>
      <c r="E850" s="118"/>
    </row>
    <row r="851" spans="1:5" ht="13.2">
      <c r="A851" s="118"/>
      <c r="B851" s="118"/>
      <c r="C851" s="118"/>
      <c r="D851" s="118"/>
      <c r="E851" s="118"/>
    </row>
    <row r="852" spans="1:5" ht="13.2">
      <c r="A852" s="118"/>
      <c r="B852" s="118"/>
      <c r="C852" s="118"/>
      <c r="D852" s="118"/>
      <c r="E852" s="118"/>
    </row>
    <row r="853" spans="1:5" ht="13.2">
      <c r="A853" s="118"/>
      <c r="B853" s="118"/>
      <c r="C853" s="118"/>
      <c r="D853" s="118"/>
      <c r="E853" s="118"/>
    </row>
    <row r="854" spans="1:5" ht="13.2">
      <c r="A854" s="118"/>
      <c r="B854" s="118"/>
      <c r="C854" s="118"/>
      <c r="D854" s="118"/>
      <c r="E854" s="118"/>
    </row>
    <row r="855" spans="1:5" ht="13.2">
      <c r="A855" s="118"/>
      <c r="B855" s="118"/>
      <c r="C855" s="118"/>
      <c r="D855" s="118"/>
      <c r="E855" s="118"/>
    </row>
    <row r="856" spans="1:5" ht="13.2">
      <c r="A856" s="118"/>
      <c r="B856" s="118"/>
      <c r="C856" s="118"/>
      <c r="D856" s="118"/>
      <c r="E856" s="118"/>
    </row>
    <row r="857" spans="1:5" ht="13.2">
      <c r="A857" s="118"/>
      <c r="B857" s="118"/>
      <c r="C857" s="118"/>
      <c r="D857" s="118"/>
      <c r="E857" s="118"/>
    </row>
    <row r="858" spans="1:5" ht="13.2">
      <c r="A858" s="118"/>
      <c r="B858" s="118"/>
      <c r="C858" s="118"/>
      <c r="D858" s="118"/>
      <c r="E858" s="118"/>
    </row>
    <row r="859" spans="1:5" ht="13.2">
      <c r="A859" s="118"/>
      <c r="B859" s="118"/>
      <c r="C859" s="118"/>
      <c r="D859" s="118"/>
      <c r="E859" s="118"/>
    </row>
    <row r="860" spans="1:5" ht="13.2">
      <c r="A860" s="118"/>
      <c r="B860" s="118"/>
      <c r="C860" s="118"/>
      <c r="D860" s="118"/>
      <c r="E860" s="118"/>
    </row>
    <row r="861" spans="1:5" ht="13.2">
      <c r="A861" s="118"/>
      <c r="B861" s="118"/>
      <c r="C861" s="118"/>
      <c r="D861" s="118"/>
      <c r="E861" s="118"/>
    </row>
    <row r="862" spans="1:5" ht="13.2">
      <c r="A862" s="118"/>
      <c r="B862" s="118"/>
      <c r="C862" s="118"/>
      <c r="D862" s="118"/>
      <c r="E862" s="118"/>
    </row>
    <row r="863" spans="1:5" ht="13.2">
      <c r="A863" s="118"/>
      <c r="B863" s="118"/>
      <c r="C863" s="118"/>
      <c r="D863" s="118"/>
      <c r="E863" s="118"/>
    </row>
    <row r="864" spans="1:5" ht="13.2">
      <c r="A864" s="118"/>
      <c r="B864" s="118"/>
      <c r="C864" s="118"/>
      <c r="D864" s="118"/>
      <c r="E864" s="118"/>
    </row>
    <row r="865" spans="1:5" ht="13.2">
      <c r="A865" s="118"/>
      <c r="B865" s="118"/>
      <c r="C865" s="118"/>
      <c r="D865" s="118"/>
      <c r="E865" s="118"/>
    </row>
    <row r="866" spans="1:5" ht="13.2">
      <c r="A866" s="118"/>
      <c r="B866" s="118"/>
      <c r="C866" s="118"/>
      <c r="D866" s="118"/>
      <c r="E866" s="118"/>
    </row>
    <row r="867" spans="1:5" ht="13.2">
      <c r="A867" s="118"/>
      <c r="B867" s="118"/>
      <c r="C867" s="118"/>
      <c r="D867" s="118"/>
      <c r="E867" s="118"/>
    </row>
    <row r="868" spans="1:5" ht="13.2">
      <c r="A868" s="118"/>
      <c r="B868" s="118"/>
      <c r="C868" s="118"/>
      <c r="D868" s="118"/>
      <c r="E868" s="118"/>
    </row>
    <row r="869" spans="1:5" ht="13.2">
      <c r="A869" s="118"/>
      <c r="B869" s="118"/>
      <c r="C869" s="118"/>
      <c r="D869" s="118"/>
      <c r="E869" s="118"/>
    </row>
    <row r="870" spans="1:5" ht="13.2">
      <c r="A870" s="118"/>
      <c r="B870" s="118"/>
      <c r="C870" s="118"/>
      <c r="D870" s="118"/>
      <c r="E870" s="118"/>
    </row>
    <row r="871" spans="1:5" ht="13.2">
      <c r="A871" s="118"/>
      <c r="B871" s="118"/>
      <c r="C871" s="118"/>
      <c r="D871" s="118"/>
      <c r="E871" s="118"/>
    </row>
    <row r="872" spans="1:5" ht="13.2">
      <c r="A872" s="118"/>
      <c r="B872" s="118"/>
      <c r="C872" s="118"/>
      <c r="D872" s="118"/>
      <c r="E872" s="118"/>
    </row>
    <row r="873" spans="1:5" ht="13.2">
      <c r="A873" s="118"/>
      <c r="B873" s="118"/>
      <c r="C873" s="118"/>
      <c r="D873" s="118"/>
      <c r="E873" s="118"/>
    </row>
    <row r="874" spans="1:5" ht="13.2">
      <c r="A874" s="118"/>
      <c r="B874" s="118"/>
      <c r="C874" s="118"/>
      <c r="D874" s="118"/>
      <c r="E874" s="118"/>
    </row>
    <row r="875" spans="1:5" ht="13.2">
      <c r="A875" s="118"/>
      <c r="B875" s="118"/>
      <c r="C875" s="118"/>
      <c r="D875" s="118"/>
      <c r="E875" s="118"/>
    </row>
    <row r="876" spans="1:5" ht="13.2">
      <c r="A876" s="118"/>
      <c r="B876" s="118"/>
      <c r="C876" s="118"/>
      <c r="D876" s="118"/>
      <c r="E876" s="118"/>
    </row>
    <row r="877" spans="1:5" ht="13.2">
      <c r="A877" s="118"/>
      <c r="B877" s="118"/>
      <c r="C877" s="118"/>
      <c r="D877" s="118"/>
      <c r="E877" s="118"/>
    </row>
    <row r="878" spans="1:5" ht="13.2">
      <c r="A878" s="118"/>
      <c r="B878" s="118"/>
      <c r="C878" s="118"/>
      <c r="D878" s="118"/>
      <c r="E878" s="118"/>
    </row>
    <row r="879" spans="1:5" ht="13.2">
      <c r="A879" s="118"/>
      <c r="B879" s="118"/>
      <c r="C879" s="118"/>
      <c r="D879" s="118"/>
      <c r="E879" s="118"/>
    </row>
    <row r="880" spans="1:5" ht="13.2">
      <c r="A880" s="118"/>
      <c r="B880" s="118"/>
      <c r="C880" s="118"/>
      <c r="D880" s="118"/>
      <c r="E880" s="118"/>
    </row>
    <row r="881" spans="1:5" ht="13.2">
      <c r="A881" s="118"/>
      <c r="B881" s="118"/>
      <c r="C881" s="118"/>
      <c r="D881" s="118"/>
      <c r="E881" s="118"/>
    </row>
    <row r="882" spans="1:5" ht="13.2">
      <c r="A882" s="118"/>
      <c r="B882" s="118"/>
      <c r="C882" s="118"/>
      <c r="D882" s="118"/>
      <c r="E882" s="118"/>
    </row>
    <row r="883" spans="1:5" ht="13.2">
      <c r="A883" s="118"/>
      <c r="B883" s="118"/>
      <c r="C883" s="118"/>
      <c r="D883" s="118"/>
      <c r="E883" s="118"/>
    </row>
    <row r="884" spans="1:5" ht="13.2">
      <c r="A884" s="118"/>
      <c r="B884" s="118"/>
      <c r="C884" s="118"/>
      <c r="D884" s="118"/>
      <c r="E884" s="118"/>
    </row>
    <row r="885" spans="1:5" ht="13.2">
      <c r="A885" s="118"/>
      <c r="B885" s="118"/>
      <c r="C885" s="118"/>
      <c r="D885" s="118"/>
      <c r="E885" s="118"/>
    </row>
    <row r="886" spans="1:5" ht="13.2">
      <c r="A886" s="118"/>
      <c r="B886" s="118"/>
      <c r="C886" s="118"/>
      <c r="D886" s="118"/>
      <c r="E886" s="118"/>
    </row>
    <row r="887" spans="1:5" ht="13.2">
      <c r="A887" s="118"/>
      <c r="B887" s="118"/>
      <c r="C887" s="118"/>
      <c r="D887" s="118"/>
      <c r="E887" s="118"/>
    </row>
    <row r="888" spans="1:5" ht="13.2">
      <c r="A888" s="118"/>
      <c r="B888" s="118"/>
      <c r="C888" s="118"/>
      <c r="D888" s="118"/>
      <c r="E888" s="118"/>
    </row>
    <row r="889" spans="1:5" ht="13.2">
      <c r="A889" s="118"/>
      <c r="B889" s="118"/>
      <c r="C889" s="118"/>
      <c r="D889" s="118"/>
      <c r="E889" s="118"/>
    </row>
    <row r="890" spans="1:5" ht="13.2">
      <c r="A890" s="118"/>
      <c r="B890" s="118"/>
      <c r="C890" s="118"/>
      <c r="D890" s="118"/>
      <c r="E890" s="118"/>
    </row>
    <row r="891" spans="1:5" ht="13.2">
      <c r="A891" s="118"/>
      <c r="B891" s="118"/>
      <c r="C891" s="118"/>
      <c r="D891" s="118"/>
      <c r="E891" s="118"/>
    </row>
    <row r="892" spans="1:5" ht="13.2">
      <c r="A892" s="118"/>
      <c r="B892" s="118"/>
      <c r="C892" s="118"/>
      <c r="D892" s="118"/>
      <c r="E892" s="118"/>
    </row>
    <row r="893" spans="1:5" ht="13.2">
      <c r="A893" s="118"/>
      <c r="B893" s="118"/>
      <c r="C893" s="118"/>
      <c r="D893" s="118"/>
      <c r="E893" s="118"/>
    </row>
    <row r="894" spans="1:5" ht="13.2">
      <c r="A894" s="118"/>
      <c r="B894" s="118"/>
      <c r="C894" s="118"/>
      <c r="D894" s="118"/>
      <c r="E894" s="118"/>
    </row>
    <row r="895" spans="1:5" ht="13.2">
      <c r="A895" s="118"/>
      <c r="B895" s="118"/>
      <c r="C895" s="118"/>
      <c r="D895" s="118"/>
      <c r="E895" s="118"/>
    </row>
    <row r="896" spans="1:5" ht="13.2">
      <c r="A896" s="118"/>
      <c r="B896" s="118"/>
      <c r="C896" s="118"/>
      <c r="D896" s="118"/>
      <c r="E896" s="118"/>
    </row>
    <row r="897" spans="1:5" ht="13.2">
      <c r="A897" s="118"/>
      <c r="B897" s="118"/>
      <c r="C897" s="118"/>
      <c r="D897" s="118"/>
      <c r="E897" s="118"/>
    </row>
    <row r="898" spans="1:5" ht="13.2">
      <c r="A898" s="118"/>
      <c r="B898" s="118"/>
      <c r="C898" s="118"/>
      <c r="D898" s="118"/>
      <c r="E898" s="118"/>
    </row>
    <row r="899" spans="1:5" ht="13.2">
      <c r="A899" s="118"/>
      <c r="B899" s="118"/>
      <c r="C899" s="118"/>
      <c r="D899" s="118"/>
      <c r="E899" s="118"/>
    </row>
    <row r="900" spans="1:5" ht="13.2">
      <c r="A900" s="118"/>
      <c r="B900" s="118"/>
      <c r="C900" s="118"/>
      <c r="D900" s="118"/>
      <c r="E900" s="118"/>
    </row>
    <row r="901" spans="1:5" ht="13.2">
      <c r="A901" s="118"/>
      <c r="B901" s="118"/>
      <c r="C901" s="118"/>
      <c r="D901" s="118"/>
      <c r="E901" s="118"/>
    </row>
    <row r="902" spans="1:5" ht="13.2">
      <c r="A902" s="118"/>
      <c r="B902" s="118"/>
      <c r="C902" s="118"/>
      <c r="D902" s="118"/>
      <c r="E902" s="118"/>
    </row>
    <row r="903" spans="1:5" ht="13.2">
      <c r="A903" s="118"/>
      <c r="B903" s="118"/>
      <c r="C903" s="118"/>
      <c r="D903" s="118"/>
      <c r="E903" s="118"/>
    </row>
    <row r="904" spans="1:5" ht="13.2">
      <c r="A904" s="118"/>
      <c r="B904" s="118"/>
      <c r="C904" s="118"/>
      <c r="D904" s="118"/>
      <c r="E904" s="118"/>
    </row>
    <row r="905" spans="1:5" ht="13.2">
      <c r="A905" s="118"/>
      <c r="B905" s="118"/>
      <c r="C905" s="118"/>
      <c r="D905" s="118"/>
      <c r="E905" s="118"/>
    </row>
    <row r="906" spans="1:5" ht="13.2">
      <c r="A906" s="118"/>
      <c r="B906" s="118"/>
      <c r="C906" s="118"/>
      <c r="D906" s="118"/>
      <c r="E906" s="118"/>
    </row>
    <row r="907" spans="1:5" ht="13.2">
      <c r="A907" s="118"/>
      <c r="B907" s="118"/>
      <c r="C907" s="118"/>
      <c r="D907" s="118"/>
      <c r="E907" s="118"/>
    </row>
    <row r="908" spans="1:5" ht="13.2">
      <c r="A908" s="118"/>
      <c r="B908" s="118"/>
      <c r="C908" s="118"/>
      <c r="D908" s="118"/>
      <c r="E908" s="118"/>
    </row>
    <row r="909" spans="1:5" ht="13.2">
      <c r="A909" s="118"/>
      <c r="B909" s="118"/>
      <c r="C909" s="118"/>
      <c r="D909" s="118"/>
      <c r="E909" s="118"/>
    </row>
    <row r="910" spans="1:5" ht="13.2">
      <c r="A910" s="118"/>
      <c r="B910" s="118"/>
      <c r="C910" s="118"/>
      <c r="D910" s="118"/>
      <c r="E910" s="118"/>
    </row>
    <row r="911" spans="1:5" ht="13.2">
      <c r="A911" s="118"/>
      <c r="B911" s="118"/>
      <c r="C911" s="118"/>
      <c r="D911" s="118"/>
      <c r="E911" s="118"/>
    </row>
    <row r="912" spans="1:5" ht="13.2">
      <c r="A912" s="118"/>
      <c r="B912" s="118"/>
      <c r="C912" s="118"/>
      <c r="D912" s="118"/>
      <c r="E912" s="118"/>
    </row>
    <row r="913" spans="1:5" ht="13.2">
      <c r="A913" s="118"/>
      <c r="B913" s="118"/>
      <c r="C913" s="118"/>
      <c r="D913" s="118"/>
      <c r="E913" s="118"/>
    </row>
    <row r="914" spans="1:5" ht="13.2">
      <c r="A914" s="118"/>
      <c r="B914" s="118"/>
      <c r="C914" s="118"/>
      <c r="D914" s="118"/>
      <c r="E914" s="118"/>
    </row>
    <row r="915" spans="1:5" ht="13.2">
      <c r="A915" s="118"/>
      <c r="B915" s="118"/>
      <c r="C915" s="118"/>
      <c r="D915" s="118"/>
      <c r="E915" s="118"/>
    </row>
    <row r="916" spans="1:5" ht="13.2">
      <c r="A916" s="118"/>
      <c r="B916" s="118"/>
      <c r="C916" s="118"/>
      <c r="D916" s="118"/>
      <c r="E916" s="118"/>
    </row>
    <row r="917" spans="1:5" ht="13.2">
      <c r="A917" s="118"/>
      <c r="B917" s="118"/>
      <c r="C917" s="118"/>
      <c r="D917" s="118"/>
      <c r="E917" s="118"/>
    </row>
    <row r="918" spans="1:5" ht="13.2">
      <c r="A918" s="118"/>
      <c r="B918" s="118"/>
      <c r="C918" s="118"/>
      <c r="D918" s="118"/>
      <c r="E918" s="118"/>
    </row>
    <row r="919" spans="1:5" ht="13.2">
      <c r="A919" s="118"/>
      <c r="B919" s="118"/>
      <c r="C919" s="118"/>
      <c r="D919" s="118"/>
      <c r="E919" s="118"/>
    </row>
    <row r="920" spans="1:5" ht="13.2">
      <c r="A920" s="118"/>
      <c r="B920" s="118"/>
      <c r="C920" s="118"/>
      <c r="D920" s="118"/>
      <c r="E920" s="118"/>
    </row>
    <row r="921" spans="1:5" ht="13.2">
      <c r="A921" s="118"/>
      <c r="B921" s="118"/>
      <c r="C921" s="118"/>
      <c r="D921" s="118"/>
      <c r="E921" s="118"/>
    </row>
    <row r="922" spans="1:5" ht="13.2">
      <c r="A922" s="118"/>
      <c r="B922" s="118"/>
      <c r="C922" s="118"/>
      <c r="D922" s="118"/>
      <c r="E922" s="118"/>
    </row>
    <row r="923" spans="1:5" ht="13.2">
      <c r="A923" s="118"/>
      <c r="B923" s="118"/>
      <c r="C923" s="118"/>
      <c r="D923" s="118"/>
      <c r="E923" s="118"/>
    </row>
    <row r="924" spans="1:5" ht="13.2">
      <c r="A924" s="118"/>
      <c r="B924" s="118"/>
      <c r="C924" s="118"/>
      <c r="D924" s="118"/>
      <c r="E924" s="118"/>
    </row>
    <row r="925" spans="1:5" ht="13.2">
      <c r="A925" s="118"/>
      <c r="B925" s="118"/>
      <c r="C925" s="118"/>
      <c r="D925" s="118"/>
      <c r="E925" s="118"/>
    </row>
    <row r="926" spans="1:5" ht="13.2">
      <c r="A926" s="118"/>
      <c r="B926" s="118"/>
      <c r="C926" s="118"/>
      <c r="D926" s="118"/>
      <c r="E926" s="118"/>
    </row>
    <row r="927" spans="1:5" ht="13.2">
      <c r="A927" s="118"/>
      <c r="B927" s="118"/>
      <c r="C927" s="118"/>
      <c r="D927" s="118"/>
      <c r="E927" s="118"/>
    </row>
    <row r="928" spans="1:5" ht="13.2">
      <c r="A928" s="118"/>
      <c r="B928" s="118"/>
      <c r="C928" s="118"/>
      <c r="D928" s="118"/>
      <c r="E928" s="118"/>
    </row>
    <row r="929" spans="1:5" ht="13.2">
      <c r="A929" s="118"/>
      <c r="B929" s="118"/>
      <c r="C929" s="118"/>
      <c r="D929" s="118"/>
      <c r="E929" s="118"/>
    </row>
    <row r="930" spans="1:5" ht="13.2">
      <c r="A930" s="118"/>
      <c r="B930" s="118"/>
      <c r="C930" s="118"/>
      <c r="D930" s="118"/>
      <c r="E930" s="118"/>
    </row>
    <row r="931" spans="1:5" ht="13.2">
      <c r="A931" s="118"/>
      <c r="B931" s="118"/>
      <c r="C931" s="118"/>
      <c r="D931" s="118"/>
      <c r="E931" s="118"/>
    </row>
    <row r="932" spans="1:5" ht="13.2">
      <c r="A932" s="118"/>
      <c r="B932" s="118"/>
      <c r="C932" s="118"/>
      <c r="D932" s="118"/>
      <c r="E932" s="118"/>
    </row>
    <row r="933" spans="1:5" ht="13.2">
      <c r="A933" s="118"/>
      <c r="B933" s="118"/>
      <c r="C933" s="118"/>
      <c r="D933" s="118"/>
      <c r="E933" s="118"/>
    </row>
    <row r="934" spans="1:5" ht="13.2">
      <c r="A934" s="118"/>
      <c r="B934" s="118"/>
      <c r="C934" s="118"/>
      <c r="D934" s="118"/>
      <c r="E934" s="118"/>
    </row>
    <row r="935" spans="1:5" ht="13.2">
      <c r="A935" s="118"/>
      <c r="B935" s="118"/>
      <c r="C935" s="118"/>
      <c r="D935" s="118"/>
      <c r="E935" s="118"/>
    </row>
    <row r="936" spans="1:5" ht="13.2">
      <c r="A936" s="118"/>
      <c r="B936" s="118"/>
      <c r="C936" s="118"/>
      <c r="D936" s="118"/>
      <c r="E936" s="118"/>
    </row>
    <row r="937" spans="1:5" ht="13.2">
      <c r="A937" s="118"/>
      <c r="B937" s="118"/>
      <c r="C937" s="118"/>
      <c r="D937" s="118"/>
      <c r="E937" s="118"/>
    </row>
    <row r="938" spans="1:5" ht="13.2">
      <c r="A938" s="118"/>
      <c r="B938" s="118"/>
      <c r="C938" s="118"/>
      <c r="D938" s="118"/>
      <c r="E938" s="118"/>
    </row>
    <row r="939" spans="1:5" ht="13.2">
      <c r="A939" s="118"/>
      <c r="B939" s="118"/>
      <c r="C939" s="118"/>
      <c r="D939" s="118"/>
      <c r="E939" s="118"/>
    </row>
    <row r="940" spans="1:5" ht="13.2">
      <c r="A940" s="118"/>
      <c r="B940" s="118"/>
      <c r="C940" s="118"/>
      <c r="D940" s="118"/>
      <c r="E940" s="118"/>
    </row>
    <row r="941" spans="1:5" ht="13.2">
      <c r="A941" s="118"/>
      <c r="B941" s="118"/>
      <c r="C941" s="118"/>
      <c r="D941" s="118"/>
      <c r="E941" s="118"/>
    </row>
    <row r="942" spans="1:5" ht="13.2">
      <c r="A942" s="118"/>
      <c r="B942" s="118"/>
      <c r="C942" s="118"/>
      <c r="D942" s="118"/>
      <c r="E942" s="118"/>
    </row>
    <row r="943" spans="1:5" ht="13.2">
      <c r="A943" s="118"/>
      <c r="B943" s="118"/>
      <c r="C943" s="118"/>
      <c r="D943" s="118"/>
      <c r="E943" s="118"/>
    </row>
    <row r="944" spans="1:5" ht="13.2">
      <c r="A944" s="118"/>
      <c r="B944" s="118"/>
      <c r="C944" s="118"/>
      <c r="D944" s="118"/>
      <c r="E944" s="118"/>
    </row>
    <row r="945" spans="1:5" ht="13.2">
      <c r="A945" s="118"/>
      <c r="B945" s="118"/>
      <c r="C945" s="118"/>
      <c r="D945" s="118"/>
      <c r="E945" s="118"/>
    </row>
    <row r="946" spans="1:5" ht="13.2">
      <c r="A946" s="118"/>
      <c r="B946" s="118"/>
      <c r="C946" s="118"/>
      <c r="D946" s="118"/>
      <c r="E946" s="118"/>
    </row>
    <row r="947" spans="1:5" ht="13.2">
      <c r="A947" s="118"/>
      <c r="B947" s="118"/>
      <c r="C947" s="118"/>
      <c r="D947" s="118"/>
      <c r="E947" s="118"/>
    </row>
    <row r="948" spans="1:5" ht="13.2">
      <c r="A948" s="118"/>
      <c r="B948" s="118"/>
      <c r="C948" s="118"/>
      <c r="D948" s="118"/>
      <c r="E948" s="118"/>
    </row>
    <row r="949" spans="1:5" ht="13.2">
      <c r="A949" s="118"/>
      <c r="B949" s="118"/>
      <c r="C949" s="118"/>
      <c r="D949" s="118"/>
      <c r="E949" s="118"/>
    </row>
    <row r="950" spans="1:5" ht="13.2">
      <c r="A950" s="118"/>
      <c r="B950" s="118"/>
      <c r="C950" s="118"/>
      <c r="D950" s="118"/>
      <c r="E950" s="118"/>
    </row>
    <row r="951" spans="1:5" ht="13.2">
      <c r="A951" s="118"/>
      <c r="B951" s="118"/>
      <c r="C951" s="118"/>
      <c r="D951" s="118"/>
      <c r="E951" s="118"/>
    </row>
    <row r="952" spans="1:5" ht="13.2">
      <c r="A952" s="118"/>
      <c r="B952" s="118"/>
      <c r="C952" s="118"/>
      <c r="D952" s="118"/>
      <c r="E952" s="118"/>
    </row>
    <row r="953" spans="1:5" ht="13.2">
      <c r="A953" s="118"/>
      <c r="B953" s="118"/>
      <c r="C953" s="118"/>
      <c r="D953" s="118"/>
      <c r="E953" s="118"/>
    </row>
    <row r="954" spans="1:5" ht="13.2">
      <c r="A954" s="118"/>
      <c r="B954" s="118"/>
      <c r="C954" s="118"/>
      <c r="D954" s="118"/>
      <c r="E954" s="118"/>
    </row>
    <row r="955" spans="1:5" ht="13.2">
      <c r="A955" s="118"/>
      <c r="B955" s="118"/>
      <c r="C955" s="118"/>
      <c r="D955" s="118"/>
      <c r="E955" s="118"/>
    </row>
    <row r="956" spans="1:5" ht="13.2">
      <c r="A956" s="118"/>
      <c r="B956" s="118"/>
      <c r="C956" s="118"/>
      <c r="D956" s="118"/>
      <c r="E956" s="118"/>
    </row>
    <row r="957" spans="1:5" ht="13.2">
      <c r="A957" s="118"/>
      <c r="B957" s="118"/>
      <c r="C957" s="118"/>
      <c r="D957" s="118"/>
      <c r="E957" s="118"/>
    </row>
    <row r="958" spans="1:5" ht="13.2">
      <c r="A958" s="118"/>
      <c r="B958" s="118"/>
      <c r="C958" s="118"/>
      <c r="D958" s="118"/>
      <c r="E958" s="118"/>
    </row>
    <row r="959" spans="1:5" ht="13.2">
      <c r="A959" s="118"/>
      <c r="B959" s="118"/>
      <c r="C959" s="118"/>
      <c r="D959" s="118"/>
      <c r="E959" s="118"/>
    </row>
    <row r="960" spans="1:5" ht="13.2">
      <c r="A960" s="118"/>
      <c r="B960" s="118"/>
      <c r="C960" s="118"/>
      <c r="D960" s="118"/>
      <c r="E960" s="118"/>
    </row>
    <row r="961" spans="1:5" ht="13.2">
      <c r="A961" s="118"/>
      <c r="B961" s="118"/>
      <c r="C961" s="118"/>
      <c r="D961" s="118"/>
      <c r="E961" s="118"/>
    </row>
    <row r="962" spans="1:5" ht="13.2">
      <c r="A962" s="118"/>
      <c r="B962" s="118"/>
      <c r="C962" s="118"/>
      <c r="D962" s="118"/>
      <c r="E962" s="118"/>
    </row>
    <row r="963" spans="1:5" ht="13.2">
      <c r="A963" s="118"/>
      <c r="B963" s="118"/>
      <c r="C963" s="118"/>
      <c r="D963" s="118"/>
      <c r="E963" s="118"/>
    </row>
    <row r="964" spans="1:5" ht="13.2">
      <c r="A964" s="118"/>
      <c r="B964" s="118"/>
      <c r="C964" s="118"/>
      <c r="D964" s="118"/>
      <c r="E964" s="118"/>
    </row>
    <row r="965" spans="1:5" ht="13.2">
      <c r="A965" s="118"/>
      <c r="B965" s="118"/>
      <c r="C965" s="118"/>
      <c r="D965" s="118"/>
      <c r="E965" s="118"/>
    </row>
    <row r="966" spans="1:5" ht="13.2">
      <c r="A966" s="118"/>
      <c r="B966" s="118"/>
      <c r="C966" s="118"/>
      <c r="D966" s="118"/>
      <c r="E966" s="118"/>
    </row>
    <row r="967" spans="1:5" ht="13.2">
      <c r="A967" s="118"/>
      <c r="B967" s="118"/>
      <c r="C967" s="118"/>
      <c r="D967" s="118"/>
      <c r="E967" s="118"/>
    </row>
    <row r="968" spans="1:5" ht="13.2">
      <c r="A968" s="118"/>
      <c r="B968" s="118"/>
      <c r="C968" s="118"/>
      <c r="D968" s="118"/>
      <c r="E968" s="118"/>
    </row>
    <row r="969" spans="1:5" ht="13.2">
      <c r="A969" s="118"/>
      <c r="B969" s="118"/>
      <c r="C969" s="118"/>
      <c r="D969" s="118"/>
      <c r="E969" s="118"/>
    </row>
    <row r="970" spans="1:5" ht="13.2">
      <c r="A970" s="118"/>
      <c r="B970" s="118"/>
      <c r="C970" s="118"/>
      <c r="D970" s="118"/>
      <c r="E970" s="118"/>
    </row>
    <row r="971" spans="1:5" ht="13.2">
      <c r="A971" s="118"/>
      <c r="B971" s="118"/>
      <c r="C971" s="118"/>
      <c r="D971" s="118"/>
      <c r="E971" s="118"/>
    </row>
    <row r="972" spans="1:5" ht="13.2">
      <c r="A972" s="118"/>
      <c r="B972" s="118"/>
      <c r="C972" s="118"/>
      <c r="D972" s="118"/>
      <c r="E972" s="118"/>
    </row>
    <row r="973" spans="1:5" ht="13.2">
      <c r="A973" s="118"/>
      <c r="B973" s="118"/>
      <c r="C973" s="118"/>
      <c r="D973" s="118"/>
      <c r="E973" s="118"/>
    </row>
    <row r="974" spans="1:5" ht="13.2">
      <c r="A974" s="118"/>
      <c r="B974" s="118"/>
      <c r="C974" s="118"/>
      <c r="D974" s="118"/>
      <c r="E974" s="118"/>
    </row>
    <row r="975" spans="1:5" ht="13.2">
      <c r="A975" s="118"/>
      <c r="B975" s="118"/>
      <c r="C975" s="118"/>
      <c r="D975" s="118"/>
      <c r="E975" s="118"/>
    </row>
    <row r="976" spans="1:5" ht="13.2">
      <c r="A976" s="118"/>
      <c r="B976" s="118"/>
      <c r="C976" s="118"/>
      <c r="D976" s="118"/>
      <c r="E976" s="118"/>
    </row>
    <row r="977" spans="1:5" ht="13.2">
      <c r="A977" s="118"/>
      <c r="B977" s="118"/>
      <c r="C977" s="118"/>
      <c r="D977" s="118"/>
      <c r="E977" s="118"/>
    </row>
    <row r="978" spans="1:5" ht="13.2">
      <c r="A978" s="118"/>
      <c r="B978" s="118"/>
      <c r="C978" s="118"/>
      <c r="D978" s="118"/>
      <c r="E978" s="118"/>
    </row>
    <row r="979" spans="1:5" ht="13.2">
      <c r="A979" s="118"/>
      <c r="B979" s="118"/>
      <c r="C979" s="118"/>
      <c r="D979" s="118"/>
      <c r="E979" s="118"/>
    </row>
    <row r="980" spans="1:5" ht="13.2">
      <c r="A980" s="118"/>
      <c r="B980" s="118"/>
      <c r="C980" s="118"/>
      <c r="D980" s="118"/>
      <c r="E980" s="118"/>
    </row>
    <row r="981" spans="1:5" ht="13.2">
      <c r="A981" s="118"/>
      <c r="B981" s="118"/>
      <c r="C981" s="118"/>
      <c r="D981" s="118"/>
      <c r="E981" s="118"/>
    </row>
    <row r="982" spans="1:5" ht="13.2">
      <c r="A982" s="118"/>
      <c r="B982" s="118"/>
      <c r="C982" s="118"/>
      <c r="D982" s="118"/>
      <c r="E982" s="118"/>
    </row>
    <row r="983" spans="1:5" ht="13.2">
      <c r="A983" s="118"/>
      <c r="B983" s="118"/>
      <c r="C983" s="118"/>
      <c r="D983" s="118"/>
      <c r="E983" s="118"/>
    </row>
    <row r="984" spans="1:5" ht="13.2">
      <c r="A984" s="118"/>
      <c r="B984" s="118"/>
      <c r="C984" s="118"/>
      <c r="D984" s="118"/>
      <c r="E984" s="118"/>
    </row>
    <row r="985" spans="1:5" ht="13.2">
      <c r="A985" s="118"/>
      <c r="B985" s="118"/>
      <c r="C985" s="118"/>
      <c r="D985" s="118"/>
      <c r="E985" s="118"/>
    </row>
    <row r="986" spans="1:5" ht="13.2">
      <c r="A986" s="118"/>
      <c r="B986" s="118"/>
      <c r="C986" s="118"/>
      <c r="D986" s="118"/>
      <c r="E986" s="118"/>
    </row>
    <row r="987" spans="1:5" ht="13.2">
      <c r="A987" s="118"/>
      <c r="B987" s="118"/>
      <c r="C987" s="118"/>
      <c r="D987" s="118"/>
      <c r="E987" s="118"/>
    </row>
    <row r="988" spans="1:5" ht="13.2">
      <c r="A988" s="118"/>
      <c r="B988" s="118"/>
      <c r="C988" s="118"/>
      <c r="D988" s="118"/>
      <c r="E988" s="118"/>
    </row>
    <row r="989" spans="1:5" ht="13.2">
      <c r="A989" s="118"/>
      <c r="B989" s="118"/>
      <c r="C989" s="118"/>
      <c r="D989" s="118"/>
      <c r="E989" s="118"/>
    </row>
    <row r="990" spans="1:5" ht="13.2">
      <c r="A990" s="118"/>
      <c r="B990" s="118"/>
      <c r="C990" s="118"/>
      <c r="D990" s="118"/>
      <c r="E990" s="118"/>
    </row>
    <row r="991" spans="1:5" ht="13.2">
      <c r="A991" s="118"/>
      <c r="B991" s="118"/>
      <c r="C991" s="118"/>
      <c r="D991" s="118"/>
      <c r="E991" s="118"/>
    </row>
    <row r="992" spans="1:5" ht="13.2">
      <c r="A992" s="118"/>
      <c r="B992" s="118"/>
      <c r="C992" s="118"/>
      <c r="D992" s="118"/>
      <c r="E992" s="118"/>
    </row>
    <row r="993" spans="1:5" ht="13.2">
      <c r="A993" s="118"/>
      <c r="B993" s="118"/>
      <c r="C993" s="118"/>
      <c r="D993" s="118"/>
      <c r="E993" s="118"/>
    </row>
    <row r="994" spans="1:5" ht="13.2">
      <c r="A994" s="118"/>
      <c r="B994" s="118"/>
      <c r="C994" s="118"/>
      <c r="D994" s="118"/>
      <c r="E994" s="118"/>
    </row>
    <row r="995" spans="1:5" ht="13.2">
      <c r="A995" s="118"/>
      <c r="B995" s="118"/>
      <c r="C995" s="118"/>
      <c r="D995" s="118"/>
      <c r="E995" s="118"/>
    </row>
    <row r="996" spans="1:5" ht="13.2">
      <c r="A996" s="118"/>
      <c r="B996" s="118"/>
      <c r="C996" s="118"/>
      <c r="D996" s="118"/>
      <c r="E996" s="118"/>
    </row>
    <row r="997" spans="1:5" ht="13.2">
      <c r="A997" s="118"/>
      <c r="B997" s="118"/>
      <c r="C997" s="118"/>
      <c r="D997" s="118"/>
      <c r="E997" s="118"/>
    </row>
    <row r="998" spans="1:5" ht="13.2">
      <c r="A998" s="118"/>
      <c r="B998" s="118"/>
      <c r="C998" s="118"/>
      <c r="D998" s="118"/>
      <c r="E998" s="118"/>
    </row>
    <row r="999" spans="1:5" ht="13.2">
      <c r="A999" s="118"/>
      <c r="B999" s="118"/>
      <c r="C999" s="118"/>
      <c r="D999" s="118"/>
      <c r="E999" s="118"/>
    </row>
    <row r="1000" spans="1:5" ht="13.2">
      <c r="A1000" s="118"/>
      <c r="B1000" s="118"/>
      <c r="C1000" s="118"/>
      <c r="D1000" s="118"/>
      <c r="E1000" s="118"/>
    </row>
    <row r="1001" spans="1:5" ht="13.2">
      <c r="A1001" s="118"/>
      <c r="B1001" s="118"/>
      <c r="C1001" s="118"/>
      <c r="D1001" s="118"/>
      <c r="E1001" s="118"/>
    </row>
    <row r="1002" spans="1:5" ht="13.2">
      <c r="A1002" s="118"/>
      <c r="B1002" s="118"/>
      <c r="C1002" s="118"/>
      <c r="D1002" s="118"/>
      <c r="E1002" s="118"/>
    </row>
    <row r="1003" spans="1:5" ht="13.2">
      <c r="A1003" s="118"/>
      <c r="B1003" s="118"/>
      <c r="C1003" s="118"/>
      <c r="D1003" s="118"/>
      <c r="E1003" s="118"/>
    </row>
    <row r="1004" spans="1:5" ht="13.2">
      <c r="A1004" s="118"/>
      <c r="B1004" s="118"/>
      <c r="C1004" s="118"/>
      <c r="D1004" s="118"/>
      <c r="E1004" s="118"/>
    </row>
    <row r="1005" spans="1:5" ht="13.2">
      <c r="A1005" s="118"/>
      <c r="B1005" s="118"/>
      <c r="C1005" s="118"/>
      <c r="D1005" s="118"/>
      <c r="E1005" s="118"/>
    </row>
    <row r="1006" spans="1:5" ht="13.2">
      <c r="A1006" s="118"/>
      <c r="B1006" s="118"/>
      <c r="C1006" s="118"/>
      <c r="D1006" s="118"/>
      <c r="E1006" s="118"/>
    </row>
    <row r="1007" spans="1:5" ht="13.2">
      <c r="A1007" s="118"/>
      <c r="B1007" s="118"/>
      <c r="C1007" s="118"/>
      <c r="D1007" s="118"/>
      <c r="E1007" s="118"/>
    </row>
    <row r="1008" spans="1:5" ht="13.2">
      <c r="A1008" s="118"/>
      <c r="B1008" s="118"/>
      <c r="C1008" s="118"/>
      <c r="D1008" s="118"/>
      <c r="E1008" s="118"/>
    </row>
    <row r="1009" spans="1:5" ht="13.2">
      <c r="A1009" s="118"/>
      <c r="B1009" s="118"/>
      <c r="C1009" s="118"/>
      <c r="D1009" s="118"/>
      <c r="E1009" s="118"/>
    </row>
  </sheetData>
  <mergeCells count="1">
    <mergeCell ref="B2:D2"/>
  </mergeCells>
  <conditionalFormatting sqref="H3:M8 G12:G22">
    <cfRule type="cellIs" dxfId="10" priority="1" operator="equal">
      <formula>2</formula>
    </cfRule>
  </conditionalFormatting>
  <conditionalFormatting sqref="H3:M8 G12:G22">
    <cfRule type="cellIs" dxfId="9" priority="2" operator="equal">
      <formula>3</formula>
    </cfRule>
  </conditionalFormatting>
  <conditionalFormatting sqref="H3:M8 G12:G22">
    <cfRule type="cellIs" dxfId="8" priority="3" operator="equal">
      <formula>4</formula>
    </cfRule>
  </conditionalFormatting>
  <conditionalFormatting sqref="H3:M8 G12:G22">
    <cfRule type="cellIs" dxfId="7" priority="4" operator="equal">
      <formula>5</formula>
    </cfRule>
  </conditionalFormatting>
  <conditionalFormatting sqref="H3:M8 G12:G22">
    <cfRule type="cellIs" dxfId="6" priority="5" operator="equal">
      <formula>6</formula>
    </cfRule>
  </conditionalFormatting>
  <conditionalFormatting sqref="H3:M8 G12:G22">
    <cfRule type="cellIs" dxfId="5" priority="6" operator="equal">
      <formula>7</formula>
    </cfRule>
  </conditionalFormatting>
  <conditionalFormatting sqref="H3:M8 G12:G22">
    <cfRule type="cellIs" dxfId="4" priority="7" operator="equal">
      <formula>8</formula>
    </cfRule>
  </conditionalFormatting>
  <conditionalFormatting sqref="H3:M8 G12:G22">
    <cfRule type="cellIs" dxfId="3" priority="8" operator="equal">
      <formula>9</formula>
    </cfRule>
  </conditionalFormatting>
  <conditionalFormatting sqref="H3:M8 G12:G22">
    <cfRule type="cellIs" dxfId="2" priority="9" operator="equal">
      <formula>10</formula>
    </cfRule>
  </conditionalFormatting>
  <conditionalFormatting sqref="H3:M8 G12:G22">
    <cfRule type="cellIs" dxfId="1" priority="10" operator="equal">
      <formula>11</formula>
    </cfRule>
  </conditionalFormatting>
  <conditionalFormatting sqref="H3:M8 G12:G22">
    <cfRule type="cellIs" dxfId="0" priority="11" operator="equal">
      <formula>12</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outlinePr summaryBelow="0" summaryRight="0"/>
  </sheetPr>
  <dimension ref="A2:Z21"/>
  <sheetViews>
    <sheetView workbookViewId="0"/>
  </sheetViews>
  <sheetFormatPr baseColWidth="10" defaultColWidth="12.6640625" defaultRowHeight="15.75" customHeight="1"/>
  <cols>
    <col min="1" max="1" width="68.109375" customWidth="1"/>
  </cols>
  <sheetData>
    <row r="2" spans="1:26" ht="24.6">
      <c r="A2" s="171" t="s">
        <v>199</v>
      </c>
      <c r="B2" s="118"/>
    </row>
    <row r="3" spans="1:26" ht="13.2">
      <c r="B3" s="72"/>
    </row>
    <row r="4" spans="1:26" ht="30" customHeight="1">
      <c r="A4" s="60"/>
      <c r="B4" s="63"/>
      <c r="C4" s="172" t="s">
        <v>200</v>
      </c>
      <c r="D4" s="173">
        <v>2</v>
      </c>
      <c r="E4" s="60"/>
      <c r="F4" s="60"/>
      <c r="G4" s="60"/>
      <c r="H4" s="60"/>
      <c r="I4" s="60"/>
      <c r="J4" s="60"/>
      <c r="K4" s="60"/>
      <c r="L4" s="60"/>
      <c r="M4" s="60"/>
      <c r="N4" s="60"/>
      <c r="O4" s="60"/>
      <c r="P4" s="60"/>
      <c r="Q4" s="60"/>
      <c r="R4" s="60"/>
      <c r="S4" s="60"/>
      <c r="T4" s="60"/>
      <c r="U4" s="60"/>
      <c r="V4" s="60"/>
      <c r="W4" s="60"/>
      <c r="X4" s="60"/>
      <c r="Y4" s="60"/>
      <c r="Z4" s="60"/>
    </row>
    <row r="6" spans="1:26" ht="30" customHeight="1">
      <c r="C6" s="174" t="s">
        <v>201</v>
      </c>
      <c r="D6" s="174" t="s">
        <v>202</v>
      </c>
      <c r="E6" s="174" t="s">
        <v>203</v>
      </c>
      <c r="F6" s="174" t="s">
        <v>204</v>
      </c>
      <c r="G6" s="174" t="s">
        <v>205</v>
      </c>
    </row>
    <row r="7" spans="1:26" ht="30" customHeight="1">
      <c r="C7" s="23" t="s">
        <v>206</v>
      </c>
      <c r="D7" s="175">
        <f>4*D4</f>
        <v>8</v>
      </c>
      <c r="E7" s="175">
        <f>D7-D4</f>
        <v>6</v>
      </c>
      <c r="F7" s="176">
        <f t="shared" ref="F7:F8" si="0">3/24</f>
        <v>0.125</v>
      </c>
      <c r="G7" s="175">
        <f t="shared" ref="G7:G11" si="1">E7*F7</f>
        <v>0.75</v>
      </c>
    </row>
    <row r="8" spans="1:26" ht="30" customHeight="1">
      <c r="C8" s="177" t="s">
        <v>207</v>
      </c>
      <c r="D8" s="175">
        <f>4*D4</f>
        <v>8</v>
      </c>
      <c r="E8" s="175">
        <f>D8-D4</f>
        <v>6</v>
      </c>
      <c r="F8" s="176">
        <f t="shared" si="0"/>
        <v>0.125</v>
      </c>
      <c r="G8" s="175">
        <f t="shared" si="1"/>
        <v>0.75</v>
      </c>
    </row>
    <row r="9" spans="1:26" ht="30" customHeight="1">
      <c r="C9" s="178" t="s">
        <v>208</v>
      </c>
      <c r="D9" s="175">
        <f>3*D4</f>
        <v>6</v>
      </c>
      <c r="E9" s="175">
        <f>D9-D4</f>
        <v>4</v>
      </c>
      <c r="F9" s="176">
        <f>6/24</f>
        <v>0.25</v>
      </c>
      <c r="G9" s="175">
        <f t="shared" si="1"/>
        <v>1</v>
      </c>
    </row>
    <row r="10" spans="1:26" ht="30" customHeight="1">
      <c r="C10" s="179" t="s">
        <v>209</v>
      </c>
      <c r="D10" s="175">
        <f>5*D4</f>
        <v>10</v>
      </c>
      <c r="E10" s="175">
        <f>D10-D4</f>
        <v>8</v>
      </c>
      <c r="F10" s="176">
        <f>2/24</f>
        <v>8.3333333333333329E-2</v>
      </c>
      <c r="G10" s="175">
        <f t="shared" si="1"/>
        <v>0.66666666666666663</v>
      </c>
    </row>
    <row r="11" spans="1:26" ht="30" customHeight="1">
      <c r="C11" s="180" t="s">
        <v>210</v>
      </c>
      <c r="D11" s="175">
        <f>0*D4</f>
        <v>0</v>
      </c>
      <c r="E11" s="181">
        <f>D11-D4</f>
        <v>-2</v>
      </c>
      <c r="F11" s="182">
        <f>10/24</f>
        <v>0.41666666666666669</v>
      </c>
      <c r="G11" s="181">
        <f t="shared" si="1"/>
        <v>-0.83333333333333337</v>
      </c>
    </row>
    <row r="12" spans="1:26" ht="30" customHeight="1">
      <c r="C12" s="60"/>
      <c r="D12" s="60"/>
      <c r="E12" s="275" t="s">
        <v>211</v>
      </c>
      <c r="F12" s="236"/>
      <c r="G12" s="183">
        <f>SUM(G7:G11)</f>
        <v>2.333333333333333</v>
      </c>
    </row>
    <row r="21" spans="1:1" ht="13.2">
      <c r="A21" s="48" t="s">
        <v>212</v>
      </c>
    </row>
  </sheetData>
  <mergeCells count="1">
    <mergeCell ref="E12:F12"/>
  </mergeCells>
  <hyperlinks>
    <hyperlink ref="A21" r:id="rId1" xr:uid="{00000000-0004-0000-0E00-000000000000}"/>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outlinePr summaryBelow="0" summaryRight="0"/>
  </sheetPr>
  <dimension ref="A1:T39"/>
  <sheetViews>
    <sheetView workbookViewId="0">
      <selection sqref="A1:F1"/>
    </sheetView>
  </sheetViews>
  <sheetFormatPr baseColWidth="10" defaultColWidth="12.6640625" defaultRowHeight="15.75" customHeight="1"/>
  <sheetData>
    <row r="1" spans="1:20" ht="24.6">
      <c r="A1" s="276" t="s">
        <v>213</v>
      </c>
      <c r="B1" s="277"/>
      <c r="C1" s="277"/>
      <c r="D1" s="277"/>
      <c r="E1" s="277"/>
      <c r="F1" s="233"/>
    </row>
    <row r="4" spans="1:20" ht="37.5" customHeight="1">
      <c r="A4" s="278" t="s">
        <v>214</v>
      </c>
      <c r="B4" s="277"/>
      <c r="C4" s="277"/>
      <c r="D4" s="277"/>
      <c r="E4" s="233"/>
      <c r="G4" s="278" t="s">
        <v>215</v>
      </c>
      <c r="H4" s="277"/>
      <c r="I4" s="277"/>
      <c r="J4" s="277"/>
      <c r="K4" s="277"/>
      <c r="L4" s="233"/>
      <c r="N4" s="278" t="s">
        <v>216</v>
      </c>
      <c r="O4" s="277"/>
      <c r="P4" s="277"/>
      <c r="Q4" s="277"/>
      <c r="R4" s="277"/>
      <c r="S4" s="277"/>
      <c r="T4" s="233"/>
    </row>
    <row r="5" spans="1:20" ht="15.75" customHeight="1">
      <c r="A5" s="220"/>
      <c r="B5" s="220"/>
      <c r="C5" s="220"/>
      <c r="D5" s="220"/>
    </row>
    <row r="6" spans="1:20" ht="13.2">
      <c r="A6" s="184" t="s">
        <v>217</v>
      </c>
      <c r="B6" s="184" t="s">
        <v>218</v>
      </c>
      <c r="C6" s="184" t="s">
        <v>219</v>
      </c>
      <c r="D6" s="184" t="s">
        <v>220</v>
      </c>
      <c r="E6" s="184" t="s">
        <v>221</v>
      </c>
      <c r="G6" s="184" t="s">
        <v>222</v>
      </c>
      <c r="H6" s="184" t="s">
        <v>41</v>
      </c>
      <c r="I6" s="184" t="s">
        <v>223</v>
      </c>
      <c r="J6" s="184" t="s">
        <v>219</v>
      </c>
      <c r="K6" s="184" t="s">
        <v>224</v>
      </c>
      <c r="L6" s="184" t="s">
        <v>225</v>
      </c>
      <c r="N6" s="184" t="s">
        <v>226</v>
      </c>
      <c r="O6" s="184" t="s">
        <v>41</v>
      </c>
      <c r="P6" s="184" t="s">
        <v>223</v>
      </c>
      <c r="Q6" s="184" t="s">
        <v>227</v>
      </c>
      <c r="R6" s="184" t="s">
        <v>228</v>
      </c>
      <c r="S6" s="184" t="s">
        <v>229</v>
      </c>
      <c r="T6" s="184" t="s">
        <v>220</v>
      </c>
    </row>
    <row r="7" spans="1:20" ht="13.2">
      <c r="A7" s="185">
        <v>0</v>
      </c>
      <c r="B7" s="185">
        <v>0</v>
      </c>
      <c r="C7" s="186">
        <f>MODE(B7:B21)</f>
        <v>3</v>
      </c>
      <c r="D7" s="187">
        <f>AVERAGE(B7:B21)</f>
        <v>2.6</v>
      </c>
      <c r="E7" s="187">
        <f>MEDIAN(B7:B21)</f>
        <v>3</v>
      </c>
      <c r="G7" s="185">
        <v>0</v>
      </c>
      <c r="H7" s="185">
        <v>8</v>
      </c>
      <c r="I7" s="185">
        <f>0+H7</f>
        <v>8</v>
      </c>
      <c r="J7" s="188">
        <v>2</v>
      </c>
      <c r="K7" s="189">
        <f>(G7*H7+G8*H8+G9*H9+G10*H10+G11*H11+G12*H12+G13*H13)/H14</f>
        <v>2.2588235294117647</v>
      </c>
      <c r="L7" s="185">
        <v>2</v>
      </c>
      <c r="N7" s="190" t="s">
        <v>230</v>
      </c>
      <c r="O7" s="190">
        <v>2</v>
      </c>
      <c r="P7" s="191">
        <f>0+O7</f>
        <v>2</v>
      </c>
      <c r="Q7" s="190">
        <f>(130+140)/2</f>
        <v>135</v>
      </c>
      <c r="R7" s="190" t="s">
        <v>231</v>
      </c>
      <c r="S7" s="190" t="s">
        <v>232</v>
      </c>
      <c r="T7" s="191">
        <f>(O7*Q7+O8*Q8+O9*Q9+O10*Q10+O11*Q11+O12*Q12)/O13</f>
        <v>162</v>
      </c>
    </row>
    <row r="8" spans="1:20" ht="13.2">
      <c r="A8" s="192">
        <v>1</v>
      </c>
      <c r="B8" s="192">
        <v>1</v>
      </c>
      <c r="C8" s="118"/>
      <c r="D8" s="118"/>
      <c r="E8" s="118"/>
      <c r="G8" s="192">
        <v>1</v>
      </c>
      <c r="H8" s="192">
        <v>16</v>
      </c>
      <c r="I8" s="192">
        <f t="shared" ref="I8:I13" si="0">I7+H8</f>
        <v>24</v>
      </c>
      <c r="N8" s="193" t="s">
        <v>233</v>
      </c>
      <c r="O8" s="193">
        <v>10</v>
      </c>
      <c r="P8" s="194">
        <f t="shared" ref="P8:P12" si="1">P7+O8</f>
        <v>12</v>
      </c>
      <c r="Q8" s="193">
        <v>145</v>
      </c>
      <c r="R8" s="60"/>
      <c r="S8" s="60"/>
      <c r="T8" s="60"/>
    </row>
    <row r="9" spans="1:20" ht="13.2">
      <c r="A9" s="192">
        <v>3</v>
      </c>
      <c r="B9" s="192">
        <v>1</v>
      </c>
      <c r="C9" s="118"/>
      <c r="D9" s="118"/>
      <c r="E9" s="118"/>
      <c r="G9" s="192">
        <v>2</v>
      </c>
      <c r="H9" s="192">
        <v>28</v>
      </c>
      <c r="I9" s="192">
        <f t="shared" si="0"/>
        <v>52</v>
      </c>
      <c r="N9" s="193" t="s">
        <v>231</v>
      </c>
      <c r="O9" s="193">
        <v>42</v>
      </c>
      <c r="P9" s="194">
        <f t="shared" si="1"/>
        <v>54</v>
      </c>
      <c r="Q9" s="193">
        <v>155</v>
      </c>
      <c r="R9" s="60"/>
      <c r="S9" s="60"/>
      <c r="T9" s="60"/>
    </row>
    <row r="10" spans="1:20" ht="13.2">
      <c r="A10" s="192">
        <v>2</v>
      </c>
      <c r="B10" s="192">
        <v>1</v>
      </c>
      <c r="C10" s="118"/>
      <c r="D10" s="118"/>
      <c r="E10" s="118"/>
      <c r="G10" s="192">
        <v>3</v>
      </c>
      <c r="H10" s="192">
        <v>20</v>
      </c>
      <c r="I10" s="192">
        <f t="shared" si="0"/>
        <v>72</v>
      </c>
      <c r="N10" s="193" t="s">
        <v>232</v>
      </c>
      <c r="O10" s="193">
        <v>40</v>
      </c>
      <c r="P10" s="194">
        <f t="shared" si="1"/>
        <v>94</v>
      </c>
      <c r="Q10" s="193">
        <v>165</v>
      </c>
      <c r="R10" s="60"/>
      <c r="S10" s="60"/>
      <c r="T10" s="60"/>
    </row>
    <row r="11" spans="1:20" ht="13.2">
      <c r="A11" s="192">
        <v>3</v>
      </c>
      <c r="B11" s="192">
        <v>2</v>
      </c>
      <c r="C11" s="118"/>
      <c r="D11" s="118"/>
      <c r="E11" s="118"/>
      <c r="G11" s="192">
        <v>4</v>
      </c>
      <c r="H11" s="192">
        <v>7</v>
      </c>
      <c r="I11" s="192">
        <f t="shared" si="0"/>
        <v>79</v>
      </c>
      <c r="N11" s="193" t="s">
        <v>234</v>
      </c>
      <c r="O11" s="193">
        <v>20</v>
      </c>
      <c r="P11" s="194">
        <f t="shared" si="1"/>
        <v>114</v>
      </c>
      <c r="Q11" s="193">
        <v>175</v>
      </c>
      <c r="R11" s="60"/>
      <c r="S11" s="60"/>
      <c r="T11" s="60"/>
    </row>
    <row r="12" spans="1:20" ht="13.2">
      <c r="A12" s="192">
        <v>1</v>
      </c>
      <c r="B12" s="192">
        <v>2</v>
      </c>
      <c r="C12" s="118"/>
      <c r="D12" s="118"/>
      <c r="E12" s="118"/>
      <c r="G12" s="192">
        <v>5</v>
      </c>
      <c r="H12" s="192">
        <v>4</v>
      </c>
      <c r="I12" s="192">
        <f t="shared" si="0"/>
        <v>83</v>
      </c>
      <c r="N12" s="195" t="s">
        <v>235</v>
      </c>
      <c r="O12" s="195">
        <v>6</v>
      </c>
      <c r="P12" s="196">
        <f t="shared" si="1"/>
        <v>120</v>
      </c>
      <c r="Q12" s="193">
        <v>185</v>
      </c>
      <c r="R12" s="60"/>
      <c r="S12" s="60"/>
      <c r="T12" s="60"/>
    </row>
    <row r="13" spans="1:20" ht="13.2">
      <c r="A13" s="192">
        <v>3</v>
      </c>
      <c r="B13" s="192">
        <v>2</v>
      </c>
      <c r="C13" s="118"/>
      <c r="D13" s="118"/>
      <c r="E13" s="118"/>
      <c r="G13" s="197">
        <v>6</v>
      </c>
      <c r="H13" s="197">
        <v>2</v>
      </c>
      <c r="I13" s="197">
        <f t="shared" si="0"/>
        <v>85</v>
      </c>
      <c r="N13" s="198" t="s">
        <v>48</v>
      </c>
      <c r="O13" s="199">
        <f>SUM(O7:O12)</f>
        <v>120</v>
      </c>
      <c r="P13" s="198">
        <v>120</v>
      </c>
      <c r="Q13" s="60"/>
      <c r="R13" s="60"/>
      <c r="S13" s="60"/>
      <c r="T13" s="60"/>
    </row>
    <row r="14" spans="1:20" ht="13.2">
      <c r="A14" s="192">
        <v>4</v>
      </c>
      <c r="B14" s="192">
        <v>3</v>
      </c>
      <c r="C14" s="118"/>
      <c r="D14" s="118"/>
      <c r="E14" s="118"/>
      <c r="G14" s="200" t="s">
        <v>48</v>
      </c>
      <c r="H14" s="201">
        <f>SUM(H7:H13)</f>
        <v>85</v>
      </c>
      <c r="I14" s="200">
        <v>85</v>
      </c>
    </row>
    <row r="15" spans="1:20" ht="13.2">
      <c r="A15" s="192">
        <v>5</v>
      </c>
      <c r="B15" s="192">
        <v>3</v>
      </c>
      <c r="C15" s="118"/>
      <c r="D15" s="118"/>
      <c r="E15" s="118"/>
    </row>
    <row r="16" spans="1:20" ht="13.2">
      <c r="A16" s="192">
        <v>2</v>
      </c>
      <c r="B16" s="192">
        <v>3</v>
      </c>
      <c r="C16" s="118"/>
      <c r="D16" s="118"/>
      <c r="E16" s="118"/>
    </row>
    <row r="17" spans="1:5" ht="13.2">
      <c r="A17" s="192">
        <v>5</v>
      </c>
      <c r="B17" s="192">
        <v>3</v>
      </c>
      <c r="C17" s="118"/>
      <c r="D17" s="118"/>
      <c r="E17" s="118"/>
    </row>
    <row r="18" spans="1:5" ht="13.2">
      <c r="A18" s="192">
        <v>1</v>
      </c>
      <c r="B18" s="192">
        <v>4</v>
      </c>
      <c r="C18" s="118"/>
      <c r="D18" s="118"/>
      <c r="E18" s="118"/>
    </row>
    <row r="19" spans="1:5" ht="13.2">
      <c r="A19" s="192">
        <v>3</v>
      </c>
      <c r="B19" s="192">
        <v>4</v>
      </c>
      <c r="C19" s="118"/>
      <c r="D19" s="118"/>
      <c r="E19" s="118"/>
    </row>
    <row r="20" spans="1:5" ht="13.2">
      <c r="A20" s="192">
        <v>4</v>
      </c>
      <c r="B20" s="192">
        <v>5</v>
      </c>
      <c r="C20" s="118"/>
      <c r="D20" s="118"/>
      <c r="E20" s="118"/>
    </row>
    <row r="21" spans="1:5" ht="13.2">
      <c r="A21" s="192">
        <v>2</v>
      </c>
      <c r="B21" s="192">
        <v>5</v>
      </c>
      <c r="C21" s="118"/>
      <c r="D21" s="118"/>
      <c r="E21" s="118"/>
    </row>
    <row r="24" spans="1:5" ht="13.2">
      <c r="A24" s="192">
        <v>0</v>
      </c>
      <c r="B24" s="192">
        <v>0</v>
      </c>
      <c r="C24" s="16">
        <f>MODE(B24:B39)</f>
        <v>2</v>
      </c>
      <c r="D24" s="16">
        <f>AVERAGE(B24:B39)</f>
        <v>2.6875</v>
      </c>
      <c r="E24" s="16">
        <f>MEDIAN(B24:B39)</f>
        <v>2.5</v>
      </c>
    </row>
    <row r="25" spans="1:5" ht="13.2">
      <c r="A25" s="192">
        <v>1</v>
      </c>
      <c r="B25" s="192">
        <v>1</v>
      </c>
    </row>
    <row r="26" spans="1:5" ht="13.2">
      <c r="A26" s="192">
        <v>3</v>
      </c>
      <c r="B26" s="192">
        <v>1</v>
      </c>
    </row>
    <row r="27" spans="1:5" ht="13.2">
      <c r="A27" s="192">
        <v>2</v>
      </c>
      <c r="B27" s="192">
        <v>1</v>
      </c>
    </row>
    <row r="28" spans="1:5" ht="13.2">
      <c r="A28" s="192">
        <v>2</v>
      </c>
      <c r="B28" s="192">
        <v>2</v>
      </c>
    </row>
    <row r="29" spans="1:5" ht="13.2">
      <c r="A29" s="192">
        <v>1</v>
      </c>
      <c r="B29" s="192">
        <v>2</v>
      </c>
    </row>
    <row r="30" spans="1:5" ht="13.2">
      <c r="A30" s="192">
        <v>3</v>
      </c>
      <c r="B30" s="192">
        <v>2</v>
      </c>
    </row>
    <row r="31" spans="1:5" ht="13.2">
      <c r="A31" s="192">
        <v>4</v>
      </c>
      <c r="B31" s="192">
        <v>2</v>
      </c>
    </row>
    <row r="32" spans="1:5" ht="13.2">
      <c r="A32" s="192">
        <v>5</v>
      </c>
      <c r="B32" s="192">
        <v>3</v>
      </c>
    </row>
    <row r="33" spans="1:2" ht="13.2">
      <c r="A33" s="192">
        <v>2</v>
      </c>
      <c r="B33" s="192">
        <v>3</v>
      </c>
    </row>
    <row r="34" spans="1:2" ht="13.2">
      <c r="A34" s="192">
        <v>5</v>
      </c>
      <c r="B34" s="192">
        <v>3</v>
      </c>
    </row>
    <row r="35" spans="1:2" ht="13.2">
      <c r="A35" s="192">
        <v>1</v>
      </c>
      <c r="B35" s="192">
        <v>4</v>
      </c>
    </row>
    <row r="36" spans="1:2" ht="13.2">
      <c r="A36" s="192">
        <v>3</v>
      </c>
      <c r="B36" s="192">
        <v>4</v>
      </c>
    </row>
    <row r="37" spans="1:2" ht="13.2">
      <c r="A37" s="192">
        <v>4</v>
      </c>
      <c r="B37" s="192">
        <v>5</v>
      </c>
    </row>
    <row r="38" spans="1:2" ht="13.2">
      <c r="A38" s="192">
        <v>2</v>
      </c>
      <c r="B38" s="192">
        <v>5</v>
      </c>
    </row>
    <row r="39" spans="1:2" ht="13.2">
      <c r="A39" s="192">
        <v>5</v>
      </c>
      <c r="B39" s="192">
        <v>5</v>
      </c>
    </row>
  </sheetData>
  <mergeCells count="5">
    <mergeCell ref="A1:F1"/>
    <mergeCell ref="A4:E4"/>
    <mergeCell ref="G4:L4"/>
    <mergeCell ref="N4:T4"/>
    <mergeCell ref="A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FF"/>
    <outlinePr summaryBelow="0" summaryRight="0"/>
  </sheetPr>
  <dimension ref="A1:G30"/>
  <sheetViews>
    <sheetView showGridLines="0" workbookViewId="0"/>
  </sheetViews>
  <sheetFormatPr baseColWidth="10" defaultColWidth="12.6640625" defaultRowHeight="15.75" customHeight="1"/>
  <cols>
    <col min="1" max="1" width="8" customWidth="1"/>
    <col min="2" max="3" width="22" customWidth="1"/>
    <col min="5" max="5" width="18.6640625" customWidth="1"/>
    <col min="6" max="6" width="24.6640625" customWidth="1"/>
  </cols>
  <sheetData>
    <row r="1" spans="1:5" ht="39.75" customHeight="1">
      <c r="A1" s="202" t="s">
        <v>236</v>
      </c>
      <c r="B1" s="203"/>
      <c r="C1" s="203"/>
      <c r="D1" s="204"/>
    </row>
    <row r="2" spans="1:5" ht="39.75" customHeight="1">
      <c r="A2" s="205"/>
      <c r="B2" s="205"/>
      <c r="C2" s="205"/>
    </row>
    <row r="3" spans="1:5" ht="13.2">
      <c r="A3" s="205"/>
      <c r="B3" s="279" t="s">
        <v>237</v>
      </c>
      <c r="C3" s="252"/>
    </row>
    <row r="4" spans="1:5" ht="13.2">
      <c r="A4" s="206"/>
      <c r="B4" s="207" t="s">
        <v>238</v>
      </c>
      <c r="C4" s="208">
        <v>5000</v>
      </c>
      <c r="D4" s="209"/>
      <c r="E4" s="209"/>
    </row>
    <row r="5" spans="1:5" ht="13.2">
      <c r="A5" s="209"/>
      <c r="B5" s="207" t="s">
        <v>239</v>
      </c>
      <c r="C5" s="210">
        <v>1.4999999999999999E-2</v>
      </c>
      <c r="D5" s="209"/>
      <c r="E5" s="209"/>
    </row>
    <row r="6" spans="1:5" ht="13.2">
      <c r="A6" s="209"/>
      <c r="B6" s="207" t="s">
        <v>240</v>
      </c>
      <c r="C6" s="211">
        <v>5</v>
      </c>
      <c r="D6" s="209"/>
      <c r="E6" s="209"/>
    </row>
    <row r="7" spans="1:5" ht="13.2">
      <c r="A7" s="209"/>
      <c r="B7" s="207" t="s">
        <v>241</v>
      </c>
      <c r="C7" s="212">
        <f>C4*(C5*C6+1)</f>
        <v>5375</v>
      </c>
      <c r="D7" s="209"/>
      <c r="E7" s="209"/>
    </row>
    <row r="8" spans="1:5" ht="13.2">
      <c r="A8" s="209"/>
      <c r="B8" s="213" t="s">
        <v>242</v>
      </c>
      <c r="C8" s="212">
        <f>C7-C4</f>
        <v>375</v>
      </c>
      <c r="D8" s="209"/>
      <c r="E8" s="209"/>
    </row>
    <row r="9" spans="1:5" ht="13.2">
      <c r="A9" s="209"/>
      <c r="B9" s="209"/>
      <c r="C9" s="209"/>
      <c r="D9" s="209"/>
      <c r="E9" s="209"/>
    </row>
    <row r="10" spans="1:5" ht="13.2">
      <c r="A10" s="209"/>
      <c r="B10" s="209"/>
      <c r="C10" s="209"/>
      <c r="D10" s="209"/>
      <c r="E10" s="209"/>
    </row>
    <row r="11" spans="1:5" ht="13.2">
      <c r="A11" s="214"/>
      <c r="B11" s="279" t="s">
        <v>243</v>
      </c>
      <c r="C11" s="252"/>
      <c r="D11" s="209"/>
    </row>
    <row r="12" spans="1:5" ht="13.2">
      <c r="A12" s="209"/>
      <c r="B12" s="207" t="s">
        <v>238</v>
      </c>
      <c r="C12" s="208">
        <v>5000</v>
      </c>
      <c r="D12" s="209"/>
    </row>
    <row r="13" spans="1:5" ht="13.2">
      <c r="A13" s="209"/>
      <c r="B13" s="207" t="s">
        <v>244</v>
      </c>
      <c r="C13" s="210">
        <v>1.4999999999999999E-2</v>
      </c>
      <c r="D13" s="209"/>
    </row>
    <row r="14" spans="1:5" ht="13.2">
      <c r="A14" s="209"/>
      <c r="B14" s="207" t="s">
        <v>240</v>
      </c>
      <c r="C14" s="215">
        <v>5</v>
      </c>
      <c r="D14" s="209"/>
    </row>
    <row r="15" spans="1:5" ht="13.2">
      <c r="A15" s="209"/>
      <c r="B15" s="207" t="s">
        <v>241</v>
      </c>
      <c r="C15" s="212">
        <f>C12*(1+C13)^C14</f>
        <v>5386.4200194218711</v>
      </c>
      <c r="D15" s="209"/>
    </row>
    <row r="16" spans="1:5" ht="13.2">
      <c r="A16" s="209"/>
      <c r="B16" s="213" t="s">
        <v>242</v>
      </c>
      <c r="C16" s="212">
        <f>C15-C12</f>
        <v>386.42001942187107</v>
      </c>
      <c r="D16" s="209"/>
    </row>
    <row r="17" spans="1:7" ht="13.2">
      <c r="D17" s="209"/>
    </row>
    <row r="18" spans="1:7" ht="13.2">
      <c r="A18" s="209"/>
      <c r="B18" s="209"/>
      <c r="C18" s="209"/>
      <c r="D18" s="209"/>
    </row>
    <row r="19" spans="1:7" ht="13.2">
      <c r="A19" s="214"/>
      <c r="B19" s="279" t="s">
        <v>245</v>
      </c>
      <c r="C19" s="252"/>
      <c r="D19" s="209"/>
      <c r="E19" s="216" t="s">
        <v>246</v>
      </c>
    </row>
    <row r="20" spans="1:7" ht="13.2">
      <c r="A20" s="209"/>
      <c r="B20" s="207" t="s">
        <v>238</v>
      </c>
      <c r="C20" s="208">
        <v>5000</v>
      </c>
      <c r="E20" s="217" t="s">
        <v>247</v>
      </c>
    </row>
    <row r="21" spans="1:7" ht="13.2">
      <c r="A21" s="209"/>
      <c r="B21" s="207" t="s">
        <v>239</v>
      </c>
      <c r="C21" s="210">
        <v>1.4999999999999999E-2</v>
      </c>
      <c r="E21" s="217" t="s">
        <v>248</v>
      </c>
    </row>
    <row r="22" spans="1:7" ht="13.2">
      <c r="A22" s="209"/>
      <c r="B22" s="207" t="s">
        <v>249</v>
      </c>
      <c r="C22" s="215">
        <v>5</v>
      </c>
      <c r="E22" s="217" t="s">
        <v>250</v>
      </c>
    </row>
    <row r="23" spans="1:7" ht="13.2">
      <c r="A23" s="209"/>
      <c r="B23" s="213" t="s">
        <v>251</v>
      </c>
      <c r="C23" s="215">
        <v>4</v>
      </c>
      <c r="E23" s="217" t="s">
        <v>252</v>
      </c>
    </row>
    <row r="24" spans="1:7" ht="13.2">
      <c r="A24" s="209"/>
      <c r="B24" s="207" t="s">
        <v>241</v>
      </c>
      <c r="C24" s="212">
        <f>C20*(1+C21)^(C22*C23)</f>
        <v>6734.2750327502608</v>
      </c>
      <c r="E24" s="217" t="s">
        <v>253</v>
      </c>
    </row>
    <row r="25" spans="1:7" ht="13.2">
      <c r="A25" s="209"/>
      <c r="B25" s="213" t="s">
        <v>242</v>
      </c>
      <c r="C25" s="212">
        <f>C24-C20</f>
        <v>1734.2750327502608</v>
      </c>
      <c r="E25" s="218" t="s">
        <v>254</v>
      </c>
    </row>
    <row r="26" spans="1:7" ht="13.2">
      <c r="E26" s="217" t="s">
        <v>255</v>
      </c>
    </row>
    <row r="30" spans="1:7" ht="13.2">
      <c r="G30" s="48" t="s">
        <v>256</v>
      </c>
    </row>
  </sheetData>
  <mergeCells count="3">
    <mergeCell ref="B3:C3"/>
    <mergeCell ref="B11:C11"/>
    <mergeCell ref="B19:C19"/>
  </mergeCells>
  <hyperlinks>
    <hyperlink ref="G30" r:id="rId1" xr:uid="{00000000-0004-0000-1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F35"/>
  <sheetViews>
    <sheetView workbookViewId="0">
      <selection activeCell="F24" sqref="F24"/>
    </sheetView>
  </sheetViews>
  <sheetFormatPr baseColWidth="10" defaultColWidth="12.6640625" defaultRowHeight="15.75" customHeight="1"/>
  <cols>
    <col min="3" max="3" width="16.33203125" customWidth="1"/>
    <col min="6" max="6" width="27.77734375" customWidth="1"/>
  </cols>
  <sheetData>
    <row r="2" spans="1:6" ht="13.2">
      <c r="A2" s="231" t="s">
        <v>12</v>
      </c>
      <c r="B2" s="220"/>
    </row>
    <row r="4" spans="1:6" ht="13.2">
      <c r="B4" s="7" t="s">
        <v>13</v>
      </c>
    </row>
    <row r="5" spans="1:6" ht="13.2">
      <c r="B5" s="7" t="s">
        <v>14</v>
      </c>
    </row>
    <row r="6" spans="1:6" ht="13.2">
      <c r="B6" s="7" t="s">
        <v>15</v>
      </c>
    </row>
    <row r="7" spans="1:6" ht="13.2">
      <c r="B7" s="7" t="s">
        <v>16</v>
      </c>
    </row>
    <row r="8" spans="1:6" ht="13.2">
      <c r="B8" s="7" t="s">
        <v>17</v>
      </c>
    </row>
    <row r="9" spans="1:6" ht="13.2">
      <c r="B9" s="7" t="s">
        <v>18</v>
      </c>
    </row>
    <row r="10" spans="1:6" ht="13.2">
      <c r="B10" s="7" t="s">
        <v>19</v>
      </c>
    </row>
    <row r="12" spans="1:6" ht="18.75" customHeight="1"/>
    <row r="13" spans="1:6" ht="13.2">
      <c r="A13" s="231" t="s">
        <v>20</v>
      </c>
      <c r="B13" s="220"/>
    </row>
    <row r="14" spans="1:6" ht="13.2">
      <c r="D14" s="8" t="s">
        <v>21</v>
      </c>
      <c r="E14" s="8" t="s">
        <v>22</v>
      </c>
    </row>
    <row r="15" spans="1:6" ht="13.2">
      <c r="C15" s="9" t="s">
        <v>23</v>
      </c>
      <c r="D15" s="8">
        <v>2</v>
      </c>
      <c r="E15" s="8">
        <v>5</v>
      </c>
      <c r="F15" s="10">
        <f>SUM(D15:E15)</f>
        <v>7</v>
      </c>
    </row>
    <row r="16" spans="1:6" ht="13.2">
      <c r="C16" s="9" t="s">
        <v>24</v>
      </c>
      <c r="D16" s="8">
        <v>2</v>
      </c>
      <c r="E16" s="8">
        <v>3</v>
      </c>
      <c r="F16" s="10">
        <f>PRODUCT(D16:E16)</f>
        <v>6</v>
      </c>
    </row>
    <row r="17" spans="1:6" ht="13.2">
      <c r="C17" s="9" t="s">
        <v>25</v>
      </c>
      <c r="D17" s="8">
        <v>2</v>
      </c>
      <c r="E17" s="8">
        <v>12</v>
      </c>
      <c r="F17" s="10">
        <f>AVERAGE(D17:E17)</f>
        <v>7</v>
      </c>
    </row>
    <row r="18" spans="1:6" ht="13.2">
      <c r="B18" s="7"/>
      <c r="D18" s="7"/>
      <c r="E18" s="7"/>
      <c r="F18" s="11"/>
    </row>
    <row r="19" spans="1:6" ht="13.2">
      <c r="B19" s="7"/>
      <c r="D19" s="12" t="s">
        <v>26</v>
      </c>
      <c r="E19" s="13" t="s">
        <v>27</v>
      </c>
      <c r="F19" s="11"/>
    </row>
    <row r="20" spans="1:6" ht="13.2">
      <c r="C20" s="9" t="s">
        <v>28</v>
      </c>
      <c r="D20" s="8">
        <v>4</v>
      </c>
      <c r="E20" s="8">
        <v>5</v>
      </c>
      <c r="F20" s="14">
        <f t="shared" ref="F20:F21" si="0">D20/E20</f>
        <v>0.8</v>
      </c>
    </row>
    <row r="21" spans="1:6" ht="13.2">
      <c r="B21" s="7"/>
      <c r="C21" s="9" t="s">
        <v>29</v>
      </c>
      <c r="D21" s="8">
        <v>2</v>
      </c>
      <c r="E21" s="8">
        <v>8</v>
      </c>
      <c r="F21" s="15">
        <f t="shared" si="0"/>
        <v>0.25</v>
      </c>
    </row>
    <row r="22" spans="1:6" ht="13.2">
      <c r="B22" s="7"/>
    </row>
    <row r="23" spans="1:6" ht="13.2">
      <c r="C23" s="9" t="s">
        <v>30</v>
      </c>
      <c r="D23" s="8" t="s">
        <v>31</v>
      </c>
      <c r="E23" s="8">
        <v>0.49852999999999997</v>
      </c>
      <c r="F23" s="10">
        <f>ROUND(E23,1)</f>
        <v>0.5</v>
      </c>
    </row>
    <row r="24" spans="1:6" ht="13.2">
      <c r="C24" s="16"/>
      <c r="D24" s="8" t="s">
        <v>32</v>
      </c>
      <c r="E24" s="8">
        <v>12.98765</v>
      </c>
      <c r="F24" s="10">
        <f>ROUND(E24,2)</f>
        <v>12.99</v>
      </c>
    </row>
    <row r="25" spans="1:6" ht="13.2">
      <c r="A25" s="6" t="s">
        <v>33</v>
      </c>
    </row>
    <row r="28" spans="1:6" ht="13.2">
      <c r="C28" s="232" t="s">
        <v>34</v>
      </c>
      <c r="D28" s="233"/>
    </row>
    <row r="29" spans="1:6" ht="13.2">
      <c r="C29" s="17" t="s">
        <v>35</v>
      </c>
      <c r="D29" s="17" t="s">
        <v>36</v>
      </c>
    </row>
    <row r="30" spans="1:6" ht="15">
      <c r="C30" s="18">
        <v>1</v>
      </c>
      <c r="D30" s="18">
        <v>5</v>
      </c>
    </row>
    <row r="31" spans="1:6" ht="15">
      <c r="C31" s="18">
        <v>2</v>
      </c>
      <c r="D31" s="18">
        <v>7</v>
      </c>
    </row>
    <row r="32" spans="1:6" ht="15">
      <c r="C32" s="18">
        <v>3</v>
      </c>
      <c r="D32" s="18">
        <v>9</v>
      </c>
    </row>
    <row r="33" spans="3:4" ht="15">
      <c r="C33" s="18">
        <v>4</v>
      </c>
      <c r="D33" s="18">
        <v>12</v>
      </c>
    </row>
    <row r="34" spans="3:4" ht="15">
      <c r="C34" s="18">
        <v>5</v>
      </c>
      <c r="D34" s="18">
        <v>5</v>
      </c>
    </row>
    <row r="35" spans="3:4" ht="15">
      <c r="C35" s="18">
        <v>6</v>
      </c>
      <c r="D35" s="18">
        <v>7</v>
      </c>
    </row>
  </sheetData>
  <mergeCells count="3">
    <mergeCell ref="A2:B2"/>
    <mergeCell ref="A13:B13"/>
    <mergeCell ref="C28:D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outlinePr summaryBelow="0" summaryRight="0"/>
  </sheetPr>
  <dimension ref="A1:Z22"/>
  <sheetViews>
    <sheetView showGridLines="0" topLeftCell="A4" workbookViewId="0">
      <selection activeCell="A12" sqref="A12"/>
    </sheetView>
  </sheetViews>
  <sheetFormatPr baseColWidth="10" defaultColWidth="12.6640625" defaultRowHeight="15.75" customHeight="1"/>
  <cols>
    <col min="1" max="1" width="5" customWidth="1"/>
    <col min="2" max="2" width="21.6640625" customWidth="1"/>
    <col min="3" max="3" width="24.44140625" customWidth="1"/>
    <col min="6" max="6" width="20" customWidth="1"/>
    <col min="7" max="8" width="8" customWidth="1"/>
    <col min="9" max="9" width="30.33203125" customWidth="1"/>
    <col min="10" max="10" width="26.44140625" customWidth="1"/>
    <col min="11" max="11" width="29.33203125" customWidth="1"/>
  </cols>
  <sheetData>
    <row r="1" spans="1:26" ht="15.6">
      <c r="A1" s="19"/>
      <c r="B1" s="19"/>
      <c r="C1" s="19"/>
      <c r="D1" s="19"/>
      <c r="E1" s="19"/>
      <c r="F1" s="19"/>
      <c r="G1" s="19"/>
      <c r="H1" s="19"/>
      <c r="I1" s="19"/>
      <c r="J1" s="19"/>
      <c r="K1" s="19"/>
      <c r="L1" s="19"/>
      <c r="M1" s="20"/>
      <c r="N1" s="20"/>
      <c r="O1" s="20"/>
      <c r="P1" s="20"/>
      <c r="Q1" s="20"/>
      <c r="R1" s="20"/>
      <c r="S1" s="20"/>
      <c r="T1" s="20"/>
      <c r="U1" s="20"/>
      <c r="V1" s="20"/>
      <c r="W1" s="20"/>
      <c r="X1" s="20"/>
      <c r="Y1" s="20"/>
      <c r="Z1" s="20"/>
    </row>
    <row r="2" spans="1:26" ht="96.75" customHeight="1">
      <c r="A2" s="234" t="s">
        <v>37</v>
      </c>
      <c r="B2" s="235"/>
      <c r="C2" s="235"/>
      <c r="D2" s="235"/>
      <c r="E2" s="235"/>
      <c r="F2" s="235"/>
      <c r="G2" s="235"/>
      <c r="H2" s="235"/>
      <c r="I2" s="235"/>
      <c r="J2" s="235"/>
      <c r="K2" s="236"/>
      <c r="L2" s="19"/>
    </row>
    <row r="5" spans="1:26" ht="33.75" customHeight="1">
      <c r="A5" s="237" t="s">
        <v>38</v>
      </c>
      <c r="B5" s="238"/>
      <c r="C5" s="238"/>
      <c r="D5" s="238"/>
      <c r="E5" s="238"/>
      <c r="F5" s="239"/>
      <c r="G5" s="21"/>
      <c r="H5" s="21"/>
      <c r="I5" s="242" t="s">
        <v>39</v>
      </c>
      <c r="J5" s="243"/>
      <c r="K5" s="244"/>
    </row>
    <row r="6" spans="1:26" ht="22.5" customHeight="1">
      <c r="A6" s="240"/>
      <c r="B6" s="220"/>
      <c r="C6" s="220"/>
      <c r="D6" s="220"/>
      <c r="E6" s="220"/>
      <c r="F6" s="241"/>
      <c r="G6" s="21"/>
      <c r="H6" s="21"/>
      <c r="I6" s="22" t="s">
        <v>40</v>
      </c>
      <c r="J6" s="23" t="s">
        <v>41</v>
      </c>
      <c r="K6" s="24" t="s">
        <v>42</v>
      </c>
    </row>
    <row r="7" spans="1:26" ht="22.5" customHeight="1">
      <c r="A7" s="240"/>
      <c r="B7" s="220"/>
      <c r="C7" s="220"/>
      <c r="D7" s="220"/>
      <c r="E7" s="220"/>
      <c r="F7" s="241"/>
      <c r="G7" s="21"/>
      <c r="H7" s="21"/>
      <c r="I7" s="25" t="s">
        <v>43</v>
      </c>
      <c r="J7" s="26">
        <f>K7/100*J11</f>
        <v>21</v>
      </c>
      <c r="K7" s="27">
        <v>35</v>
      </c>
    </row>
    <row r="8" spans="1:26" ht="22.5" customHeight="1">
      <c r="A8" s="240"/>
      <c r="B8" s="220"/>
      <c r="C8" s="220"/>
      <c r="D8" s="220"/>
      <c r="E8" s="220"/>
      <c r="F8" s="241"/>
      <c r="G8" s="21"/>
      <c r="H8" s="21"/>
      <c r="I8" s="25" t="s">
        <v>44</v>
      </c>
      <c r="J8" s="26">
        <f>J11-J7-J9-J10</f>
        <v>9</v>
      </c>
      <c r="K8" s="28">
        <f>J8/J11*100</f>
        <v>15</v>
      </c>
    </row>
    <row r="9" spans="1:26" ht="22.5" customHeight="1">
      <c r="A9" s="240"/>
      <c r="B9" s="220"/>
      <c r="C9" s="220"/>
      <c r="D9" s="220"/>
      <c r="E9" s="220"/>
      <c r="F9" s="241"/>
      <c r="G9" s="21"/>
      <c r="H9" s="21"/>
      <c r="I9" s="25" t="s">
        <v>45</v>
      </c>
      <c r="J9" s="26">
        <f>1/5*J11</f>
        <v>12</v>
      </c>
      <c r="K9" s="28">
        <f>J9/J11*100</f>
        <v>20</v>
      </c>
    </row>
    <row r="10" spans="1:26" ht="22.5" customHeight="1">
      <c r="A10" s="29"/>
      <c r="B10" s="30"/>
      <c r="C10" s="30"/>
      <c r="D10" s="30"/>
      <c r="E10" s="30"/>
      <c r="F10" s="31"/>
      <c r="I10" s="25" t="s">
        <v>46</v>
      </c>
      <c r="J10" s="26">
        <f>2*J9-6</f>
        <v>18</v>
      </c>
      <c r="K10" s="28">
        <f>J10/J11*100</f>
        <v>30</v>
      </c>
    </row>
    <row r="11" spans="1:26" ht="22.5" customHeight="1">
      <c r="A11" s="32" t="s">
        <v>47</v>
      </c>
      <c r="B11" s="30"/>
      <c r="C11" s="30"/>
      <c r="D11" s="30"/>
      <c r="E11" s="30"/>
      <c r="F11" s="31"/>
      <c r="I11" s="33" t="s">
        <v>48</v>
      </c>
      <c r="J11" s="34">
        <v>60</v>
      </c>
      <c r="K11" s="35">
        <f>SUM(K7:K10)</f>
        <v>100</v>
      </c>
    </row>
    <row r="12" spans="1:26" ht="21" customHeight="1">
      <c r="A12" s="32" t="s">
        <v>49</v>
      </c>
      <c r="B12" s="30"/>
      <c r="C12" s="30"/>
      <c r="D12" s="30"/>
      <c r="E12" s="30"/>
      <c r="F12" s="31"/>
    </row>
    <row r="13" spans="1:26" ht="19.2">
      <c r="A13" s="36" t="s">
        <v>50</v>
      </c>
      <c r="B13" s="37"/>
      <c r="C13" s="37"/>
      <c r="D13" s="37"/>
      <c r="E13" s="37"/>
      <c r="F13" s="38"/>
    </row>
    <row r="16" spans="1:26" ht="17.399999999999999">
      <c r="B16" s="245"/>
      <c r="C16" s="220"/>
    </row>
    <row r="17" spans="2:3" ht="13.2">
      <c r="B17" s="39"/>
      <c r="C17" s="39"/>
    </row>
    <row r="18" spans="2:3" ht="13.2">
      <c r="B18" s="39"/>
      <c r="C18" s="39"/>
    </row>
    <row r="19" spans="2:3" ht="13.2">
      <c r="B19" s="39"/>
      <c r="C19" s="39"/>
    </row>
    <row r="20" spans="2:3" ht="13.2">
      <c r="B20" s="39"/>
      <c r="C20" s="39"/>
    </row>
    <row r="21" spans="2:3" ht="13.2">
      <c r="B21" s="39"/>
      <c r="C21" s="39"/>
    </row>
    <row r="22" spans="2:3" ht="13.2">
      <c r="B22" s="39"/>
      <c r="C22" s="39"/>
    </row>
  </sheetData>
  <mergeCells count="4">
    <mergeCell ref="A2:K2"/>
    <mergeCell ref="A5:F9"/>
    <mergeCell ref="I5:K5"/>
    <mergeCell ref="B16:C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A86E8"/>
    <outlinePr summaryBelow="0" summaryRight="0"/>
  </sheetPr>
  <dimension ref="A1:K13"/>
  <sheetViews>
    <sheetView showGridLines="0" workbookViewId="0"/>
  </sheetViews>
  <sheetFormatPr baseColWidth="10" defaultColWidth="12.6640625" defaultRowHeight="15.75" customHeight="1"/>
  <cols>
    <col min="2" max="2" width="14.88671875" customWidth="1"/>
    <col min="9" max="9" width="7.109375" customWidth="1"/>
    <col min="10" max="10" width="38.88671875" customWidth="1"/>
    <col min="11" max="11" width="34.33203125" customWidth="1"/>
  </cols>
  <sheetData>
    <row r="1" spans="1:11" ht="15.6">
      <c r="A1" s="40"/>
    </row>
    <row r="2" spans="1:11" ht="21">
      <c r="A2" s="246" t="s">
        <v>51</v>
      </c>
      <c r="B2" s="235"/>
      <c r="C2" s="235"/>
      <c r="D2" s="235"/>
      <c r="E2" s="235"/>
      <c r="F2" s="235"/>
      <c r="G2" s="235"/>
      <c r="H2" s="235"/>
      <c r="I2" s="235"/>
      <c r="J2" s="235"/>
      <c r="K2" s="236"/>
    </row>
    <row r="3" spans="1:11" ht="15.6">
      <c r="A3" s="40"/>
    </row>
    <row r="6" spans="1:11" ht="22.5" customHeight="1">
      <c r="A6" s="41" t="s">
        <v>52</v>
      </c>
      <c r="J6" s="247" t="s">
        <v>34</v>
      </c>
      <c r="K6" s="233"/>
    </row>
    <row r="7" spans="1:11" ht="22.5" customHeight="1">
      <c r="A7" s="42" t="s">
        <v>53</v>
      </c>
      <c r="B7" s="43" t="s">
        <v>54</v>
      </c>
      <c r="J7" s="44" t="s">
        <v>35</v>
      </c>
      <c r="K7" s="44" t="s">
        <v>36</v>
      </c>
    </row>
    <row r="8" spans="1:11" ht="22.5" customHeight="1">
      <c r="A8" s="42" t="s">
        <v>55</v>
      </c>
      <c r="B8" s="43" t="s">
        <v>56</v>
      </c>
      <c r="J8" s="45">
        <v>1</v>
      </c>
      <c r="K8" s="46">
        <f>K9-3</f>
        <v>-9</v>
      </c>
    </row>
    <row r="9" spans="1:11" ht="22.5" customHeight="1">
      <c r="A9" s="42" t="s">
        <v>57</v>
      </c>
      <c r="B9" s="43" t="s">
        <v>58</v>
      </c>
      <c r="J9" s="45">
        <v>2</v>
      </c>
      <c r="K9" s="45">
        <v>-6</v>
      </c>
    </row>
    <row r="10" spans="1:11" ht="22.5" customHeight="1">
      <c r="A10" s="42" t="s">
        <v>59</v>
      </c>
      <c r="B10" s="43" t="s">
        <v>60</v>
      </c>
      <c r="J10" s="45">
        <v>3</v>
      </c>
      <c r="K10" s="46">
        <f>K9+8</f>
        <v>2</v>
      </c>
    </row>
    <row r="11" spans="1:11" ht="22.5" customHeight="1">
      <c r="A11" s="42" t="s">
        <v>61</v>
      </c>
      <c r="B11" s="43" t="s">
        <v>62</v>
      </c>
      <c r="J11" s="45">
        <v>4</v>
      </c>
      <c r="K11" s="46">
        <f>2*K10</f>
        <v>4</v>
      </c>
    </row>
    <row r="12" spans="1:11" ht="22.5" customHeight="1">
      <c r="A12" s="42" t="s">
        <v>63</v>
      </c>
      <c r="B12" s="43" t="s">
        <v>64</v>
      </c>
      <c r="J12" s="45">
        <v>5</v>
      </c>
      <c r="K12" s="46">
        <f>K8-2</f>
        <v>-11</v>
      </c>
    </row>
    <row r="13" spans="1:11" ht="22.5" customHeight="1">
      <c r="J13" s="45">
        <v>6</v>
      </c>
      <c r="K13" s="46">
        <f>AVERAGE(K8:K12)</f>
        <v>-4</v>
      </c>
    </row>
  </sheetData>
  <mergeCells count="2">
    <mergeCell ref="A2:K2"/>
    <mergeCell ref="J6: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outlinePr summaryBelow="0" summaryRight="0"/>
  </sheetPr>
  <dimension ref="A2:M11"/>
  <sheetViews>
    <sheetView showGridLines="0" topLeftCell="D22" workbookViewId="0"/>
  </sheetViews>
  <sheetFormatPr baseColWidth="10" defaultColWidth="12.6640625" defaultRowHeight="15.75" customHeight="1"/>
  <cols>
    <col min="5" max="5" width="41.109375" customWidth="1"/>
    <col min="6" max="6" width="7" customWidth="1"/>
    <col min="7" max="9" width="18.88671875" customWidth="1"/>
    <col min="10" max="10" width="19.109375" customWidth="1"/>
    <col min="11" max="13" width="18.88671875" customWidth="1"/>
  </cols>
  <sheetData>
    <row r="2" spans="1:13" ht="94.5" customHeight="1">
      <c r="A2" s="248" t="s">
        <v>65</v>
      </c>
      <c r="B2" s="235"/>
      <c r="C2" s="235"/>
      <c r="D2" s="235"/>
      <c r="E2" s="236"/>
      <c r="F2" s="47"/>
      <c r="G2" s="47"/>
      <c r="H2" s="47"/>
    </row>
    <row r="3" spans="1:13" ht="13.2">
      <c r="A3" s="48" t="s">
        <v>66</v>
      </c>
    </row>
    <row r="4" spans="1:13" ht="15.6">
      <c r="G4" s="249" t="s">
        <v>67</v>
      </c>
      <c r="H4" s="220"/>
      <c r="I4" s="220"/>
      <c r="J4" s="220"/>
      <c r="K4" s="249"/>
      <c r="L4" s="220"/>
      <c r="M4" s="220"/>
    </row>
    <row r="6" spans="1:13" ht="15.6">
      <c r="G6" s="49" t="s">
        <v>68</v>
      </c>
      <c r="H6" s="49" t="s">
        <v>69</v>
      </c>
      <c r="I6" s="50" t="s">
        <v>70</v>
      </c>
      <c r="J6" s="50" t="s">
        <v>71</v>
      </c>
      <c r="K6" s="51"/>
      <c r="L6" s="52"/>
      <c r="M6" s="53"/>
    </row>
    <row r="7" spans="1:13" ht="22.5" customHeight="1">
      <c r="G7" s="54" t="s">
        <v>72</v>
      </c>
      <c r="H7" s="55">
        <v>48</v>
      </c>
      <c r="I7" s="55">
        <v>30</v>
      </c>
      <c r="J7" s="56">
        <f>I7*J11/I11</f>
        <v>108</v>
      </c>
      <c r="K7" s="39"/>
      <c r="L7" s="39"/>
      <c r="M7" s="39"/>
    </row>
    <row r="8" spans="1:13" ht="22.5" customHeight="1">
      <c r="G8" s="54" t="s">
        <v>73</v>
      </c>
      <c r="H8" s="57">
        <f>I8*H11/I11</f>
        <v>24</v>
      </c>
      <c r="I8" s="55">
        <v>15</v>
      </c>
      <c r="J8" s="56">
        <f>I8*J11/I11</f>
        <v>54</v>
      </c>
      <c r="K8" s="39"/>
      <c r="L8" s="39"/>
      <c r="M8" s="39"/>
    </row>
    <row r="9" spans="1:13" ht="22.5" customHeight="1">
      <c r="G9" s="54" t="s">
        <v>74</v>
      </c>
      <c r="H9" s="55">
        <v>16</v>
      </c>
      <c r="I9" s="56">
        <f t="shared" ref="I9:J9" si="0">H9*I11/H11</f>
        <v>10</v>
      </c>
      <c r="J9" s="56">
        <f t="shared" si="0"/>
        <v>36</v>
      </c>
      <c r="K9" s="39"/>
      <c r="L9" s="39"/>
      <c r="M9" s="39"/>
    </row>
    <row r="10" spans="1:13" ht="22.5" customHeight="1">
      <c r="G10" s="54" t="s">
        <v>75</v>
      </c>
      <c r="H10" s="56">
        <f>I10*H11/I11</f>
        <v>72</v>
      </c>
      <c r="I10" s="55">
        <v>45</v>
      </c>
      <c r="J10" s="56">
        <f>I10*J11/I11</f>
        <v>162</v>
      </c>
      <c r="K10" s="39"/>
      <c r="L10" s="39"/>
      <c r="M10" s="39"/>
    </row>
    <row r="11" spans="1:13" ht="22.5" customHeight="1">
      <c r="G11" s="49" t="s">
        <v>48</v>
      </c>
      <c r="H11" s="56">
        <f>I11*H7/I7</f>
        <v>160</v>
      </c>
      <c r="I11" s="55">
        <v>100</v>
      </c>
      <c r="J11" s="55">
        <v>360</v>
      </c>
      <c r="K11" s="52"/>
      <c r="L11" s="58"/>
      <c r="M11" s="39"/>
    </row>
  </sheetData>
  <mergeCells count="3">
    <mergeCell ref="A2:E2"/>
    <mergeCell ref="G4:J4"/>
    <mergeCell ref="K4:M4"/>
  </mergeCells>
  <hyperlinks>
    <hyperlink ref="A3"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outlinePr summaryBelow="0" summaryRight="0"/>
  </sheetPr>
  <dimension ref="A1:AA995"/>
  <sheetViews>
    <sheetView tabSelected="1" workbookViewId="0"/>
  </sheetViews>
  <sheetFormatPr baseColWidth="10" defaultColWidth="12.6640625" defaultRowHeight="15.75" customHeight="1"/>
  <cols>
    <col min="1" max="1" width="11.44140625" customWidth="1"/>
    <col min="2" max="5" width="19.44140625" customWidth="1"/>
  </cols>
  <sheetData>
    <row r="1" spans="1:27" ht="25.5" customHeight="1">
      <c r="A1" s="59" t="s">
        <v>76</v>
      </c>
      <c r="B1" s="250" t="s">
        <v>77</v>
      </c>
      <c r="C1" s="251"/>
      <c r="D1" s="251"/>
      <c r="E1" s="252"/>
      <c r="F1" s="60"/>
      <c r="G1" s="60"/>
      <c r="H1" s="60"/>
      <c r="I1" s="60"/>
      <c r="J1" s="60"/>
      <c r="K1" s="60"/>
      <c r="L1" s="60"/>
      <c r="M1" s="60"/>
      <c r="N1" s="60"/>
      <c r="O1" s="60"/>
      <c r="P1" s="60"/>
      <c r="Q1" s="60"/>
      <c r="R1" s="60"/>
      <c r="S1" s="60"/>
      <c r="T1" s="60"/>
      <c r="U1" s="60"/>
      <c r="V1" s="60"/>
      <c r="W1" s="60"/>
      <c r="X1" s="60"/>
      <c r="Y1" s="60"/>
      <c r="Z1" s="60"/>
      <c r="AA1" s="60"/>
    </row>
    <row r="2" spans="1:27" ht="31.5" customHeight="1">
      <c r="A2" s="59">
        <v>10</v>
      </c>
      <c r="B2" s="61" t="str">
        <f t="shared" ref="B2:E2" si="0">IF(B$13="","",IF(B$13&gt;$A2-1,B$14,""))</f>
        <v/>
      </c>
      <c r="C2" s="61" t="str">
        <f t="shared" si="0"/>
        <v/>
      </c>
      <c r="D2" s="61" t="str">
        <f t="shared" si="0"/>
        <v/>
      </c>
      <c r="E2" s="62" t="str">
        <f t="shared" si="0"/>
        <v/>
      </c>
      <c r="F2" s="60"/>
      <c r="G2" s="60"/>
      <c r="H2" s="60"/>
      <c r="I2" s="60"/>
      <c r="J2" s="60"/>
      <c r="K2" s="60"/>
      <c r="L2" s="60"/>
      <c r="M2" s="60"/>
      <c r="N2" s="60"/>
      <c r="O2" s="60"/>
      <c r="P2" s="60"/>
      <c r="Q2" s="60"/>
      <c r="R2" s="60"/>
      <c r="S2" s="60"/>
      <c r="T2" s="60"/>
      <c r="U2" s="60"/>
      <c r="V2" s="60"/>
      <c r="W2" s="60"/>
      <c r="X2" s="60"/>
      <c r="Y2" s="60"/>
      <c r="Z2" s="60"/>
      <c r="AA2" s="60"/>
    </row>
    <row r="3" spans="1:27" ht="31.5" customHeight="1">
      <c r="A3" s="59">
        <v>9</v>
      </c>
      <c r="B3" s="61" t="str">
        <f t="shared" ref="B3:E3" si="1">IF(B$13="","",IF(B$13&gt;$A3-1,B$14,""))</f>
        <v/>
      </c>
      <c r="C3" s="61" t="str">
        <f t="shared" si="1"/>
        <v/>
      </c>
      <c r="D3" s="61" t="str">
        <f t="shared" si="1"/>
        <v/>
      </c>
      <c r="E3" s="62" t="str">
        <f t="shared" si="1"/>
        <v/>
      </c>
      <c r="F3" s="60"/>
      <c r="G3" s="63"/>
      <c r="H3" s="60"/>
      <c r="I3" s="60"/>
      <c r="J3" s="60"/>
      <c r="K3" s="60"/>
      <c r="L3" s="60"/>
      <c r="M3" s="60"/>
      <c r="N3" s="60"/>
      <c r="O3" s="60"/>
      <c r="P3" s="60"/>
      <c r="Q3" s="60"/>
      <c r="R3" s="60"/>
      <c r="S3" s="60"/>
      <c r="T3" s="60"/>
      <c r="U3" s="60"/>
      <c r="V3" s="60"/>
      <c r="W3" s="60"/>
      <c r="X3" s="60"/>
      <c r="Y3" s="60"/>
      <c r="Z3" s="60"/>
      <c r="AA3" s="60"/>
    </row>
    <row r="4" spans="1:27" ht="31.5" customHeight="1">
      <c r="A4" s="59">
        <v>8</v>
      </c>
      <c r="B4" s="61" t="str">
        <f t="shared" ref="B4:E4" si="2">IF(B$13="","",IF(B$13&gt;$A4-1,B$14,""))</f>
        <v/>
      </c>
      <c r="C4" s="61" t="str">
        <f t="shared" si="2"/>
        <v/>
      </c>
      <c r="D4" s="61" t="str">
        <f t="shared" si="2"/>
        <v/>
      </c>
      <c r="E4" s="62" t="str">
        <f t="shared" si="2"/>
        <v/>
      </c>
      <c r="F4" s="60"/>
      <c r="G4" s="60"/>
      <c r="H4" s="60"/>
      <c r="I4" s="60"/>
      <c r="J4" s="60"/>
      <c r="K4" s="60"/>
      <c r="L4" s="60"/>
      <c r="M4" s="60"/>
      <c r="N4" s="60"/>
      <c r="O4" s="60"/>
      <c r="P4" s="60"/>
      <c r="Q4" s="60"/>
      <c r="R4" s="60"/>
      <c r="S4" s="60"/>
      <c r="T4" s="60"/>
      <c r="U4" s="60"/>
      <c r="V4" s="60"/>
      <c r="W4" s="60"/>
      <c r="X4" s="60"/>
      <c r="Y4" s="60"/>
      <c r="Z4" s="60"/>
      <c r="AA4" s="60"/>
    </row>
    <row r="5" spans="1:27" ht="31.5" customHeight="1">
      <c r="A5" s="59">
        <v>7</v>
      </c>
      <c r="B5" s="61" t="str">
        <f t="shared" ref="B5:E5" si="3">IF(B$13="","",IF(B$13&gt;$A5-1,B$14,""))</f>
        <v/>
      </c>
      <c r="C5" s="61" t="str">
        <f t="shared" si="3"/>
        <v/>
      </c>
      <c r="D5" s="61" t="str">
        <f t="shared" si="3"/>
        <v/>
      </c>
      <c r="E5" s="62" t="str">
        <f t="shared" si="3"/>
        <v/>
      </c>
      <c r="F5" s="60"/>
      <c r="G5" s="60"/>
      <c r="H5" s="60"/>
      <c r="I5" s="60"/>
      <c r="J5" s="60"/>
      <c r="K5" s="60"/>
      <c r="L5" s="60"/>
      <c r="M5" s="60"/>
      <c r="N5" s="60"/>
      <c r="O5" s="60"/>
      <c r="P5" s="60"/>
      <c r="Q5" s="60"/>
      <c r="R5" s="60"/>
      <c r="S5" s="60"/>
      <c r="T5" s="60"/>
      <c r="U5" s="60"/>
      <c r="V5" s="60"/>
      <c r="W5" s="60"/>
      <c r="X5" s="60"/>
      <c r="Y5" s="60"/>
      <c r="Z5" s="60"/>
      <c r="AA5" s="60"/>
    </row>
    <row r="6" spans="1:27" ht="31.5" customHeight="1">
      <c r="A6" s="59">
        <v>6</v>
      </c>
      <c r="B6" s="61" t="str">
        <f t="shared" ref="B6:E6" si="4">IF(B$13="","",IF(B$13&gt;$A6-1,B$14,""))</f>
        <v/>
      </c>
      <c r="C6" s="61" t="str">
        <f t="shared" si="4"/>
        <v/>
      </c>
      <c r="D6" s="61" t="str">
        <f t="shared" si="4"/>
        <v/>
      </c>
      <c r="E6" s="62" t="str">
        <f t="shared" si="4"/>
        <v/>
      </c>
      <c r="F6" s="60"/>
      <c r="G6" s="60"/>
      <c r="H6" s="60"/>
      <c r="I6" s="60"/>
      <c r="J6" s="60"/>
      <c r="K6" s="60"/>
      <c r="L6" s="60"/>
      <c r="M6" s="60"/>
      <c r="N6" s="60"/>
      <c r="O6" s="60"/>
      <c r="P6" s="60"/>
      <c r="Q6" s="60"/>
      <c r="R6" s="60"/>
      <c r="S6" s="60"/>
      <c r="T6" s="60"/>
      <c r="U6" s="60"/>
      <c r="V6" s="60"/>
      <c r="W6" s="60"/>
      <c r="X6" s="60"/>
      <c r="Y6" s="60"/>
      <c r="Z6" s="60"/>
      <c r="AA6" s="60"/>
    </row>
    <row r="7" spans="1:27" ht="31.5" customHeight="1">
      <c r="A7" s="59">
        <v>5</v>
      </c>
      <c r="B7" s="61" t="str">
        <f t="shared" ref="B7:E7" si="5">IF(B$13="","",IF(B$13&gt;$A7-1,B$14,""))</f>
        <v/>
      </c>
      <c r="C7" s="61" t="str">
        <f t="shared" si="5"/>
        <v/>
      </c>
      <c r="D7" s="61" t="str">
        <f t="shared" si="5"/>
        <v/>
      </c>
      <c r="E7" s="62" t="e">
        <f t="shared" ca="1" si="5"/>
        <v>#NAME?</v>
      </c>
      <c r="F7" s="60"/>
      <c r="G7" s="60"/>
      <c r="H7" s="60"/>
      <c r="I7" s="60"/>
      <c r="J7" s="60"/>
      <c r="K7" s="60"/>
      <c r="L7" s="60"/>
      <c r="M7" s="60"/>
      <c r="N7" s="60"/>
      <c r="O7" s="60"/>
      <c r="P7" s="60"/>
      <c r="Q7" s="60"/>
      <c r="R7" s="60"/>
      <c r="S7" s="60"/>
      <c r="T7" s="60"/>
      <c r="U7" s="60"/>
      <c r="V7" s="60"/>
      <c r="W7" s="60"/>
      <c r="X7" s="60"/>
      <c r="Y7" s="60"/>
      <c r="Z7" s="60"/>
      <c r="AA7" s="60"/>
    </row>
    <row r="8" spans="1:27" ht="31.5" customHeight="1">
      <c r="A8" s="59">
        <v>4</v>
      </c>
      <c r="B8" s="62" t="str">
        <f t="shared" ref="B8:B11" si="6">IF(B$13="","",IF(B$13&gt;$A8-1,B$14,""))</f>
        <v/>
      </c>
      <c r="C8" s="60"/>
      <c r="D8" s="61" t="e">
        <f t="shared" ref="D8:E8" ca="1" si="7">IF(D$13="","",IF(D$13&gt;$A8-1,D$14,""))</f>
        <v>#NAME?</v>
      </c>
      <c r="E8" s="62" t="e">
        <f t="shared" ca="1" si="7"/>
        <v>#NAME?</v>
      </c>
      <c r="F8" s="60"/>
      <c r="G8" s="60"/>
      <c r="H8" s="60"/>
      <c r="I8" s="60"/>
      <c r="J8" s="60"/>
      <c r="K8" s="60"/>
      <c r="L8" s="60"/>
      <c r="M8" s="60"/>
      <c r="N8" s="60"/>
      <c r="O8" s="60"/>
      <c r="P8" s="60"/>
      <c r="Q8" s="60"/>
      <c r="R8" s="60"/>
      <c r="S8" s="60"/>
      <c r="T8" s="60"/>
      <c r="U8" s="60"/>
      <c r="V8" s="60"/>
      <c r="W8" s="60"/>
      <c r="X8" s="60"/>
      <c r="Y8" s="60"/>
      <c r="Z8" s="60"/>
      <c r="AA8" s="60"/>
    </row>
    <row r="9" spans="1:27" ht="31.5" customHeight="1">
      <c r="A9" s="59">
        <v>3</v>
      </c>
      <c r="B9" s="62" t="e">
        <f t="shared" ca="1" si="6"/>
        <v>#NAME?</v>
      </c>
      <c r="C9" s="60"/>
      <c r="D9" s="61" t="e">
        <f t="shared" ref="D9:E9" ca="1" si="8">IF(D$13="","",IF(D$13&gt;$A9-1,D$14,""))</f>
        <v>#NAME?</v>
      </c>
      <c r="E9" s="62" t="e">
        <f t="shared" ca="1" si="8"/>
        <v>#NAME?</v>
      </c>
      <c r="F9" s="60"/>
      <c r="G9" s="60"/>
      <c r="H9" s="60"/>
      <c r="I9" s="60"/>
      <c r="J9" s="60"/>
      <c r="K9" s="60"/>
      <c r="L9" s="60"/>
      <c r="M9" s="60"/>
      <c r="N9" s="60"/>
      <c r="O9" s="60"/>
      <c r="P9" s="60"/>
      <c r="Q9" s="60"/>
      <c r="R9" s="60"/>
      <c r="S9" s="60"/>
      <c r="T9" s="60"/>
      <c r="U9" s="60"/>
      <c r="V9" s="60"/>
      <c r="W9" s="60"/>
      <c r="X9" s="60"/>
      <c r="Y9" s="60"/>
      <c r="Z9" s="60"/>
      <c r="AA9" s="60"/>
    </row>
    <row r="10" spans="1:27" ht="31.5" customHeight="1">
      <c r="A10" s="59">
        <v>2</v>
      </c>
      <c r="B10" s="61" t="e">
        <f t="shared" ca="1" si="6"/>
        <v>#NAME?</v>
      </c>
      <c r="C10" s="61" t="str">
        <f t="shared" ref="C10:E10" si="9">IF(C$13="","",IF(C$13&gt;$A10-1,C$14,""))</f>
        <v/>
      </c>
      <c r="D10" s="61" t="e">
        <f t="shared" ca="1" si="9"/>
        <v>#NAME?</v>
      </c>
      <c r="E10" s="62" t="e">
        <f t="shared" ca="1" si="9"/>
        <v>#NAME?</v>
      </c>
      <c r="F10" s="60"/>
      <c r="G10" s="60"/>
      <c r="H10" s="60"/>
      <c r="I10" s="60"/>
      <c r="J10" s="60"/>
      <c r="K10" s="60"/>
      <c r="L10" s="60"/>
      <c r="M10" s="60"/>
      <c r="N10" s="60"/>
      <c r="O10" s="60"/>
      <c r="P10" s="60"/>
      <c r="Q10" s="60"/>
      <c r="R10" s="60"/>
      <c r="S10" s="60"/>
      <c r="T10" s="60"/>
      <c r="U10" s="60"/>
      <c r="V10" s="60"/>
      <c r="W10" s="60"/>
      <c r="X10" s="60"/>
      <c r="Y10" s="60"/>
      <c r="Z10" s="60"/>
      <c r="AA10" s="60"/>
    </row>
    <row r="11" spans="1:27" ht="31.5" customHeight="1">
      <c r="A11" s="59">
        <v>1</v>
      </c>
      <c r="B11" s="61" t="e">
        <f t="shared" ca="1" si="6"/>
        <v>#NAME?</v>
      </c>
      <c r="C11" s="61" t="e">
        <f t="shared" ref="C11:E11" ca="1" si="10">IF(C$13="","",IF(C$13&gt;$A11-1,C$14,""))</f>
        <v>#NAME?</v>
      </c>
      <c r="D11" s="61" t="e">
        <f t="shared" ca="1" si="10"/>
        <v>#NAME?</v>
      </c>
      <c r="E11" s="62" t="e">
        <f t="shared" ca="1" si="10"/>
        <v>#NAME?</v>
      </c>
      <c r="F11" s="60"/>
      <c r="G11" s="60"/>
      <c r="H11" s="60"/>
      <c r="I11" s="60"/>
      <c r="J11" s="60"/>
      <c r="K11" s="60"/>
      <c r="L11" s="60"/>
      <c r="M11" s="60"/>
      <c r="N11" s="60"/>
      <c r="O11" s="60"/>
      <c r="P11" s="60"/>
      <c r="Q11" s="60"/>
      <c r="R11" s="60"/>
      <c r="S11" s="60"/>
      <c r="T11" s="60"/>
      <c r="U11" s="60"/>
      <c r="V11" s="60"/>
      <c r="W11" s="60"/>
      <c r="X11" s="60"/>
      <c r="Y11" s="60"/>
      <c r="Z11" s="60"/>
      <c r="AA11" s="60"/>
    </row>
    <row r="12" spans="1:27" ht="24.6">
      <c r="A12" s="64"/>
      <c r="B12" s="65" t="s">
        <v>78</v>
      </c>
      <c r="C12" s="66" t="s">
        <v>79</v>
      </c>
      <c r="D12" s="67" t="s">
        <v>80</v>
      </c>
      <c r="E12" s="68" t="s">
        <v>81</v>
      </c>
      <c r="F12" s="60"/>
      <c r="G12" s="60"/>
      <c r="H12" s="60"/>
      <c r="I12" s="60"/>
      <c r="J12" s="60"/>
      <c r="K12" s="60"/>
      <c r="L12" s="60"/>
      <c r="M12" s="60"/>
      <c r="N12" s="60"/>
      <c r="O12" s="60"/>
      <c r="P12" s="60"/>
      <c r="Q12" s="60"/>
      <c r="R12" s="60"/>
      <c r="S12" s="60"/>
      <c r="T12" s="60"/>
      <c r="U12" s="60"/>
      <c r="V12" s="60"/>
      <c r="W12" s="60"/>
      <c r="X12" s="60"/>
      <c r="Y12" s="60"/>
      <c r="Z12" s="60"/>
      <c r="AA12" s="60"/>
    </row>
    <row r="13" spans="1:27" ht="45" customHeight="1">
      <c r="A13" s="69"/>
      <c r="B13" s="70">
        <v>3</v>
      </c>
      <c r="C13" s="70">
        <v>1</v>
      </c>
      <c r="D13" s="70">
        <v>4</v>
      </c>
      <c r="E13" s="70">
        <v>5</v>
      </c>
      <c r="F13" s="60"/>
      <c r="G13" s="60"/>
      <c r="H13" s="60"/>
      <c r="I13" s="60"/>
      <c r="J13" s="60"/>
      <c r="K13" s="60"/>
      <c r="L13" s="60"/>
      <c r="M13" s="60"/>
      <c r="N13" s="60"/>
      <c r="O13" s="60"/>
      <c r="P13" s="60"/>
      <c r="Q13" s="60"/>
      <c r="R13" s="60"/>
      <c r="S13" s="60"/>
      <c r="T13" s="60"/>
      <c r="U13" s="60"/>
      <c r="V13" s="60"/>
      <c r="W13" s="60"/>
      <c r="X13" s="60"/>
      <c r="Y13" s="60"/>
      <c r="Z13" s="60"/>
      <c r="AA13" s="60"/>
    </row>
    <row r="14" spans="1:27" ht="24.6">
      <c r="A14" s="69"/>
      <c r="B14" s="60" t="e">
        <f t="shared" ref="B14:E14" ca="1" si="11">image("https://docs.google.com/drawings/d/1lr_21T_KFx39_-XmnKz_fWOAd7qDp7VAms_SifHlrh8/pub?w=100&amp;h=100")</f>
        <v>#NAME?</v>
      </c>
      <c r="C14" s="60" t="e">
        <f t="shared" ca="1" si="11"/>
        <v>#NAME?</v>
      </c>
      <c r="D14" s="60" t="e">
        <f t="shared" ca="1" si="11"/>
        <v>#NAME?</v>
      </c>
      <c r="E14" s="60" t="e">
        <f t="shared" ca="1" si="11"/>
        <v>#NAME?</v>
      </c>
      <c r="F14" s="60"/>
      <c r="G14" s="60"/>
      <c r="H14" s="60"/>
      <c r="I14" s="60"/>
      <c r="J14" s="60"/>
      <c r="K14" s="60"/>
      <c r="L14" s="60"/>
      <c r="M14" s="60"/>
      <c r="N14" s="60"/>
      <c r="O14" s="60"/>
      <c r="P14" s="60"/>
      <c r="Q14" s="60"/>
      <c r="R14" s="60"/>
      <c r="S14" s="60"/>
      <c r="T14" s="60"/>
      <c r="U14" s="60"/>
      <c r="V14" s="60"/>
      <c r="W14" s="60"/>
      <c r="X14" s="60"/>
      <c r="Y14" s="60"/>
      <c r="Z14" s="60"/>
      <c r="AA14" s="60"/>
    </row>
    <row r="15" spans="1:27" ht="24.6">
      <c r="A15" s="69"/>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row>
    <row r="16" spans="1:27" ht="13.2">
      <c r="A16" s="71" t="s">
        <v>82</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ht="24.6">
      <c r="A17" s="69"/>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row>
    <row r="18" spans="1:27" ht="24.6">
      <c r="A18" s="69"/>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ht="24.6">
      <c r="A19" s="69"/>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27" ht="24.6">
      <c r="A20" s="69"/>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row>
    <row r="21" spans="1:27" ht="24.6">
      <c r="A21" s="69"/>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row>
    <row r="22" spans="1:27" ht="24.6">
      <c r="A22" s="69"/>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row r="23" spans="1:27" ht="24.6">
      <c r="A23" s="69"/>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row>
    <row r="24" spans="1:27" ht="24.6">
      <c r="A24" s="6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row>
    <row r="25" spans="1:27" ht="24.6">
      <c r="A25" s="69"/>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row>
    <row r="26" spans="1:27" ht="24.6">
      <c r="A26" s="69"/>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row>
    <row r="27" spans="1:27" ht="24.6">
      <c r="A27" s="69"/>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row>
    <row r="28" spans="1:27" ht="24.6">
      <c r="A28" s="69"/>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row>
    <row r="29" spans="1:27" ht="24.6">
      <c r="A29" s="69"/>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row>
    <row r="30" spans="1:27" ht="24.6">
      <c r="A30" s="69"/>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row>
    <row r="31" spans="1:27" ht="24.6">
      <c r="A31" s="69"/>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row>
    <row r="32" spans="1:27" ht="24.6">
      <c r="A32" s="69"/>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1:27" ht="24.6">
      <c r="A33" s="69"/>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1:27" ht="24.6">
      <c r="A34" s="69"/>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ht="24.6">
      <c r="A35" s="69"/>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1:27" ht="24.6">
      <c r="A36" s="69"/>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1:27" ht="24.6">
      <c r="A37" s="69"/>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row>
    <row r="38" spans="1:27" ht="24.6">
      <c r="A38" s="69"/>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row>
    <row r="39" spans="1:27" ht="24.6">
      <c r="A39" s="69"/>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row>
    <row r="40" spans="1:27" ht="24.6">
      <c r="A40" s="69"/>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row>
    <row r="41" spans="1:27" ht="24.6">
      <c r="A41" s="69"/>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row>
    <row r="42" spans="1:27" ht="24.6">
      <c r="A42" s="69"/>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row>
    <row r="43" spans="1:27" ht="24.6">
      <c r="A43" s="69"/>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1:27" ht="24.6">
      <c r="A44" s="69"/>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row>
    <row r="45" spans="1:27" ht="24.6">
      <c r="A45" s="69"/>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row>
    <row r="46" spans="1:27" ht="24.6">
      <c r="A46" s="69"/>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row>
    <row r="47" spans="1:27" ht="24.6">
      <c r="A47" s="69"/>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27" ht="24.6">
      <c r="A48" s="69"/>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1:27" ht="24.6">
      <c r="A49" s="69"/>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1:27" ht="24.6">
      <c r="A50" s="69"/>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1:27" ht="24.6">
      <c r="A51" s="69"/>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row>
    <row r="52" spans="1:27" ht="24.6">
      <c r="A52" s="69"/>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row>
    <row r="53" spans="1:27" ht="24.6">
      <c r="A53" s="69"/>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row>
    <row r="54" spans="1:27" ht="24.6">
      <c r="A54" s="69"/>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row>
    <row r="55" spans="1:27" ht="24.6">
      <c r="A55" s="69"/>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row>
    <row r="56" spans="1:27" ht="24.6">
      <c r="A56" s="69"/>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row>
    <row r="57" spans="1:27" ht="24.6">
      <c r="A57" s="6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row>
    <row r="58" spans="1:27" ht="24.6">
      <c r="A58" s="69"/>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27" ht="24.6">
      <c r="A59" s="69"/>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1:27" ht="24.6">
      <c r="A60" s="6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1:27" ht="24.6">
      <c r="A61" s="69"/>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1:27" ht="24.6">
      <c r="A62" s="69"/>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1:27" ht="24.6">
      <c r="A63" s="69"/>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1:27" ht="24.6">
      <c r="A64" s="69"/>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row>
    <row r="65" spans="1:27" ht="24.6">
      <c r="A65" s="69"/>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row>
    <row r="66" spans="1:27" ht="24.6">
      <c r="A66" s="69"/>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row>
    <row r="67" spans="1:27" ht="24.6">
      <c r="A67" s="69"/>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row>
    <row r="68" spans="1:27" ht="24.6">
      <c r="A68" s="69"/>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row>
    <row r="69" spans="1:27" ht="24.6">
      <c r="A69" s="69"/>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row>
    <row r="70" spans="1:27" ht="24.6">
      <c r="A70" s="69"/>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row>
    <row r="71" spans="1:27" ht="24.6">
      <c r="A71" s="69"/>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row>
    <row r="72" spans="1:27" ht="24.6">
      <c r="A72" s="69"/>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row>
    <row r="73" spans="1:27" ht="24.6">
      <c r="A73" s="69"/>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row>
    <row r="74" spans="1:27" ht="24.6">
      <c r="A74" s="69"/>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row>
    <row r="75" spans="1:27" ht="24.6">
      <c r="A75" s="69"/>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row>
    <row r="76" spans="1:27" ht="24.6">
      <c r="A76" s="69"/>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row>
    <row r="77" spans="1:27" ht="24.6">
      <c r="A77" s="69"/>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row>
    <row r="78" spans="1:27" ht="24.6">
      <c r="A78" s="69"/>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row>
    <row r="79" spans="1:27" ht="24.6">
      <c r="A79" s="69"/>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row>
    <row r="80" spans="1:27" ht="24.6">
      <c r="A80" s="69"/>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row>
    <row r="81" spans="1:27" ht="24.6">
      <c r="A81" s="69"/>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row>
    <row r="82" spans="1:27" ht="24.6">
      <c r="A82" s="69"/>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row>
    <row r="83" spans="1:27" ht="24.6">
      <c r="A83" s="69"/>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row>
    <row r="84" spans="1:27" ht="24.6">
      <c r="A84" s="69"/>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row>
    <row r="85" spans="1:27" ht="24.6">
      <c r="A85" s="69"/>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row>
    <row r="86" spans="1:27" ht="24.6">
      <c r="A86" s="69"/>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row>
    <row r="87" spans="1:27" ht="24.6">
      <c r="A87" s="69"/>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row>
    <row r="88" spans="1:27" ht="24.6">
      <c r="A88" s="69"/>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row>
    <row r="89" spans="1:27" ht="24.6">
      <c r="A89" s="69"/>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row>
    <row r="90" spans="1:27" ht="24.6">
      <c r="A90" s="69"/>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row>
    <row r="91" spans="1:27" ht="24.6">
      <c r="A91" s="69"/>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row>
    <row r="92" spans="1:27" ht="24.6">
      <c r="A92" s="69"/>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row>
    <row r="93" spans="1:27" ht="24.6">
      <c r="A93" s="69"/>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row>
    <row r="94" spans="1:27" ht="24.6">
      <c r="A94" s="69"/>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row>
    <row r="95" spans="1:27" ht="24.6">
      <c r="A95" s="69"/>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row>
    <row r="96" spans="1:27" ht="24.6">
      <c r="A96" s="69"/>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row>
    <row r="97" spans="1:27" ht="24.6">
      <c r="A97" s="69"/>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row>
    <row r="98" spans="1:27" ht="24.6">
      <c r="A98" s="69"/>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row>
    <row r="99" spans="1:27" ht="24.6">
      <c r="A99" s="69"/>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row>
    <row r="100" spans="1:27" ht="24.6">
      <c r="A100" s="69"/>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row>
    <row r="101" spans="1:27" ht="24.6">
      <c r="A101" s="69"/>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row>
    <row r="102" spans="1:27" ht="24.6">
      <c r="A102" s="69"/>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row>
    <row r="103" spans="1:27" ht="24.6">
      <c r="A103" s="69"/>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row>
    <row r="104" spans="1:27" ht="24.6">
      <c r="A104" s="69"/>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row>
    <row r="105" spans="1:27" ht="24.6">
      <c r="A105" s="69"/>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row>
    <row r="106" spans="1:27" ht="24.6">
      <c r="A106" s="69"/>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row>
    <row r="107" spans="1:27" ht="24.6">
      <c r="A107" s="69"/>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row>
    <row r="108" spans="1:27" ht="24.6">
      <c r="A108" s="69"/>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row>
    <row r="109" spans="1:27" ht="24.6">
      <c r="A109" s="69"/>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row>
    <row r="110" spans="1:27" ht="24.6">
      <c r="A110" s="69"/>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row>
    <row r="111" spans="1:27" ht="24.6">
      <c r="A111" s="69"/>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row>
    <row r="112" spans="1:27" ht="24.6">
      <c r="A112" s="69"/>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row>
    <row r="113" spans="1:27" ht="24.6">
      <c r="A113" s="69"/>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row>
    <row r="114" spans="1:27" ht="24.6">
      <c r="A114" s="69"/>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row>
    <row r="115" spans="1:27" ht="24.6">
      <c r="A115" s="69"/>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row>
    <row r="116" spans="1:27" ht="24.6">
      <c r="A116" s="69"/>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row>
    <row r="117" spans="1:27" ht="24.6">
      <c r="A117" s="69"/>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row>
    <row r="118" spans="1:27" ht="24.6">
      <c r="A118" s="69"/>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row>
    <row r="119" spans="1:27" ht="24.6">
      <c r="A119" s="69"/>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row>
    <row r="120" spans="1:27" ht="24.6">
      <c r="A120" s="69"/>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row>
    <row r="121" spans="1:27" ht="24.6">
      <c r="A121" s="69"/>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row>
    <row r="122" spans="1:27" ht="24.6">
      <c r="A122" s="69"/>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row>
    <row r="123" spans="1:27" ht="24.6">
      <c r="A123" s="69"/>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row>
    <row r="124" spans="1:27" ht="24.6">
      <c r="A124" s="69"/>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row>
    <row r="125" spans="1:27" ht="24.6">
      <c r="A125" s="69"/>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row>
    <row r="126" spans="1:27" ht="24.6">
      <c r="A126" s="69"/>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row>
    <row r="127" spans="1:27" ht="24.6">
      <c r="A127" s="69"/>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row>
    <row r="128" spans="1:27" ht="24.6">
      <c r="A128" s="69"/>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row>
    <row r="129" spans="1:27" ht="24.6">
      <c r="A129" s="69"/>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row>
    <row r="130" spans="1:27" ht="24.6">
      <c r="A130" s="69"/>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row>
    <row r="131" spans="1:27" ht="24.6">
      <c r="A131" s="69"/>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row>
    <row r="132" spans="1:27" ht="24.6">
      <c r="A132" s="69"/>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row>
    <row r="133" spans="1:27" ht="24.6">
      <c r="A133" s="69"/>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row>
    <row r="134" spans="1:27" ht="24.6">
      <c r="A134" s="69"/>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row>
    <row r="135" spans="1:27" ht="24.6">
      <c r="A135" s="69"/>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row>
    <row r="136" spans="1:27" ht="24.6">
      <c r="A136" s="69"/>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row>
    <row r="137" spans="1:27" ht="24.6">
      <c r="A137" s="69"/>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row>
    <row r="138" spans="1:27" ht="24.6">
      <c r="A138" s="69"/>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row>
    <row r="139" spans="1:27" ht="24.6">
      <c r="A139" s="69"/>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row>
    <row r="140" spans="1:27" ht="24.6">
      <c r="A140" s="69"/>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row>
    <row r="141" spans="1:27" ht="24.6">
      <c r="A141" s="69"/>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row>
    <row r="142" spans="1:27" ht="24.6">
      <c r="A142" s="69"/>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row>
    <row r="143" spans="1:27" ht="24.6">
      <c r="A143" s="69"/>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row>
    <row r="144" spans="1:27" ht="24.6">
      <c r="A144" s="69"/>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row>
    <row r="145" spans="1:27" ht="24.6">
      <c r="A145" s="69"/>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row>
    <row r="146" spans="1:27" ht="24.6">
      <c r="A146" s="69"/>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row>
    <row r="147" spans="1:27" ht="24.6">
      <c r="A147" s="69"/>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row>
    <row r="148" spans="1:27" ht="24.6">
      <c r="A148" s="69"/>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row>
    <row r="149" spans="1:27" ht="24.6">
      <c r="A149" s="69"/>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row>
    <row r="150" spans="1:27" ht="24.6">
      <c r="A150" s="69"/>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row>
    <row r="151" spans="1:27" ht="24.6">
      <c r="A151" s="69"/>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row>
    <row r="152" spans="1:27" ht="24.6">
      <c r="A152" s="69"/>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row>
    <row r="153" spans="1:27" ht="24.6">
      <c r="A153" s="69"/>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row>
    <row r="154" spans="1:27" ht="24.6">
      <c r="A154" s="69"/>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row>
    <row r="155" spans="1:27" ht="24.6">
      <c r="A155" s="69"/>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row>
    <row r="156" spans="1:27" ht="24.6">
      <c r="A156" s="69"/>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row>
    <row r="157" spans="1:27" ht="24.6">
      <c r="A157" s="69"/>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row>
    <row r="158" spans="1:27" ht="24.6">
      <c r="A158" s="69"/>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row>
    <row r="159" spans="1:27" ht="24.6">
      <c r="A159" s="69"/>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row>
    <row r="160" spans="1:27" ht="24.6">
      <c r="A160" s="69"/>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row>
    <row r="161" spans="1:27" ht="24.6">
      <c r="A161" s="69"/>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row>
    <row r="162" spans="1:27" ht="24.6">
      <c r="A162" s="69"/>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row>
    <row r="163" spans="1:27" ht="24.6">
      <c r="A163" s="69"/>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row>
    <row r="164" spans="1:27" ht="24.6">
      <c r="A164" s="69"/>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row>
    <row r="165" spans="1:27" ht="24.6">
      <c r="A165" s="69"/>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row>
    <row r="166" spans="1:27" ht="24.6">
      <c r="A166" s="69"/>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row>
    <row r="167" spans="1:27" ht="24.6">
      <c r="A167" s="69"/>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row>
    <row r="168" spans="1:27" ht="24.6">
      <c r="A168" s="69"/>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row>
    <row r="169" spans="1:27" ht="24.6">
      <c r="A169" s="69"/>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row>
    <row r="170" spans="1:27" ht="24.6">
      <c r="A170" s="69"/>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row>
    <row r="171" spans="1:27" ht="24.6">
      <c r="A171" s="69"/>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row>
    <row r="172" spans="1:27" ht="24.6">
      <c r="A172" s="69"/>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row>
    <row r="173" spans="1:27" ht="24.6">
      <c r="A173" s="69"/>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row>
    <row r="174" spans="1:27" ht="24.6">
      <c r="A174" s="69"/>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row>
    <row r="175" spans="1:27" ht="24.6">
      <c r="A175" s="69"/>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row>
    <row r="176" spans="1:27" ht="24.6">
      <c r="A176" s="69"/>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row>
    <row r="177" spans="1:27" ht="24.6">
      <c r="A177" s="69"/>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row>
    <row r="178" spans="1:27" ht="24.6">
      <c r="A178" s="69"/>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row>
    <row r="179" spans="1:27" ht="24.6">
      <c r="A179" s="69"/>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row>
    <row r="180" spans="1:27" ht="24.6">
      <c r="A180" s="69"/>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row>
    <row r="181" spans="1:27" ht="24.6">
      <c r="A181" s="69"/>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row>
    <row r="182" spans="1:27" ht="24.6">
      <c r="A182" s="69"/>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row>
    <row r="183" spans="1:27" ht="24.6">
      <c r="A183" s="69"/>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row>
    <row r="184" spans="1:27" ht="24.6">
      <c r="A184" s="69"/>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row>
    <row r="185" spans="1:27" ht="24.6">
      <c r="A185" s="69"/>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row>
    <row r="186" spans="1:27" ht="24.6">
      <c r="A186" s="69"/>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row>
    <row r="187" spans="1:27" ht="24.6">
      <c r="A187" s="69"/>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row>
    <row r="188" spans="1:27" ht="24.6">
      <c r="A188" s="69"/>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row>
    <row r="189" spans="1:27" ht="24.6">
      <c r="A189" s="69"/>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row>
    <row r="190" spans="1:27" ht="24.6">
      <c r="A190" s="69"/>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row>
    <row r="191" spans="1:27" ht="24.6">
      <c r="A191" s="69"/>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row>
    <row r="192" spans="1:27" ht="24.6">
      <c r="A192" s="69"/>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row>
    <row r="193" spans="1:27" ht="24.6">
      <c r="A193" s="69"/>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row>
    <row r="194" spans="1:27" ht="24.6">
      <c r="A194" s="69"/>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row>
    <row r="195" spans="1:27" ht="24.6">
      <c r="A195" s="69"/>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row>
    <row r="196" spans="1:27" ht="24.6">
      <c r="A196" s="69"/>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row>
    <row r="197" spans="1:27" ht="24.6">
      <c r="A197" s="69"/>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row>
    <row r="198" spans="1:27" ht="24.6">
      <c r="A198" s="69"/>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row>
    <row r="199" spans="1:27" ht="24.6">
      <c r="A199" s="69"/>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row>
    <row r="200" spans="1:27" ht="24.6">
      <c r="A200" s="69"/>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row>
    <row r="201" spans="1:27" ht="24.6">
      <c r="A201" s="69"/>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row>
    <row r="202" spans="1:27" ht="24.6">
      <c r="A202" s="69"/>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row>
    <row r="203" spans="1:27" ht="24.6">
      <c r="A203" s="69"/>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row>
    <row r="204" spans="1:27" ht="24.6">
      <c r="A204" s="69"/>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row>
    <row r="205" spans="1:27" ht="24.6">
      <c r="A205" s="69"/>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row>
    <row r="206" spans="1:27" ht="24.6">
      <c r="A206" s="69"/>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row>
    <row r="207" spans="1:27" ht="24.6">
      <c r="A207" s="69"/>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row>
    <row r="208" spans="1:27" ht="24.6">
      <c r="A208" s="69"/>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row>
    <row r="209" spans="1:27" ht="24.6">
      <c r="A209" s="69"/>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row>
    <row r="210" spans="1:27" ht="24.6">
      <c r="A210" s="69"/>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row>
    <row r="211" spans="1:27" ht="24.6">
      <c r="A211" s="69"/>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row>
    <row r="212" spans="1:27" ht="24.6">
      <c r="A212" s="69"/>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row>
    <row r="213" spans="1:27" ht="24.6">
      <c r="A213" s="69"/>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row>
    <row r="214" spans="1:27" ht="24.6">
      <c r="A214" s="69"/>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row>
    <row r="215" spans="1:27" ht="24.6">
      <c r="A215" s="69"/>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row>
    <row r="216" spans="1:27" ht="24.6">
      <c r="A216" s="69"/>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row>
    <row r="217" spans="1:27" ht="24.6">
      <c r="A217" s="69"/>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row>
    <row r="218" spans="1:27" ht="24.6">
      <c r="A218" s="69"/>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row>
    <row r="219" spans="1:27" ht="24.6">
      <c r="A219" s="69"/>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row>
    <row r="220" spans="1:27" ht="24.6">
      <c r="A220" s="69"/>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row>
    <row r="221" spans="1:27" ht="24.6">
      <c r="A221" s="69"/>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row>
    <row r="222" spans="1:27" ht="24.6">
      <c r="A222" s="69"/>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row>
    <row r="223" spans="1:27" ht="24.6">
      <c r="A223" s="69"/>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row>
    <row r="224" spans="1:27" ht="24.6">
      <c r="A224" s="69"/>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row>
    <row r="225" spans="1:27" ht="24.6">
      <c r="A225" s="69"/>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row>
    <row r="226" spans="1:27" ht="24.6">
      <c r="A226" s="69"/>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row>
    <row r="227" spans="1:27" ht="24.6">
      <c r="A227" s="69"/>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row>
    <row r="228" spans="1:27" ht="24.6">
      <c r="A228" s="69"/>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row>
    <row r="229" spans="1:27" ht="24.6">
      <c r="A229" s="69"/>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row>
    <row r="230" spans="1:27" ht="24.6">
      <c r="A230" s="69"/>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row>
    <row r="231" spans="1:27" ht="24.6">
      <c r="A231" s="69"/>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row>
    <row r="232" spans="1:27" ht="24.6">
      <c r="A232" s="69"/>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row>
    <row r="233" spans="1:27" ht="24.6">
      <c r="A233" s="69"/>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row>
    <row r="234" spans="1:27" ht="24.6">
      <c r="A234" s="69"/>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row>
    <row r="235" spans="1:27" ht="24.6">
      <c r="A235" s="69"/>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row>
    <row r="236" spans="1:27" ht="24.6">
      <c r="A236" s="69"/>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row>
    <row r="237" spans="1:27" ht="24.6">
      <c r="A237" s="69"/>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row>
    <row r="238" spans="1:27" ht="24.6">
      <c r="A238" s="69"/>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row>
    <row r="239" spans="1:27" ht="24.6">
      <c r="A239" s="69"/>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row>
    <row r="240" spans="1:27" ht="24.6">
      <c r="A240" s="69"/>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row>
    <row r="241" spans="1:27" ht="24.6">
      <c r="A241" s="69"/>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row>
    <row r="242" spans="1:27" ht="24.6">
      <c r="A242" s="69"/>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row>
    <row r="243" spans="1:27" ht="24.6">
      <c r="A243" s="69"/>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row>
    <row r="244" spans="1:27" ht="24.6">
      <c r="A244" s="69"/>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row>
    <row r="245" spans="1:27" ht="24.6">
      <c r="A245" s="69"/>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row>
    <row r="246" spans="1:27" ht="24.6">
      <c r="A246" s="69"/>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row>
    <row r="247" spans="1:27" ht="24.6">
      <c r="A247" s="69"/>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row>
    <row r="248" spans="1:27" ht="24.6">
      <c r="A248" s="69"/>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row>
    <row r="249" spans="1:27" ht="24.6">
      <c r="A249" s="69"/>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row>
    <row r="250" spans="1:27" ht="24.6">
      <c r="A250" s="69"/>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row>
    <row r="251" spans="1:27" ht="24.6">
      <c r="A251" s="69"/>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row>
    <row r="252" spans="1:27" ht="24.6">
      <c r="A252" s="69"/>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row>
    <row r="253" spans="1:27" ht="24.6">
      <c r="A253" s="69"/>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row>
    <row r="254" spans="1:27" ht="24.6">
      <c r="A254" s="69"/>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row>
    <row r="255" spans="1:27" ht="24.6">
      <c r="A255" s="69"/>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row>
    <row r="256" spans="1:27" ht="24.6">
      <c r="A256" s="69"/>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row>
    <row r="257" spans="1:27" ht="24.6">
      <c r="A257" s="69"/>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row>
    <row r="258" spans="1:27" ht="24.6">
      <c r="A258" s="69"/>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row>
    <row r="259" spans="1:27" ht="24.6">
      <c r="A259" s="69"/>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row>
    <row r="260" spans="1:27" ht="24.6">
      <c r="A260" s="69"/>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row>
    <row r="261" spans="1:27" ht="24.6">
      <c r="A261" s="69"/>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row>
    <row r="262" spans="1:27" ht="24.6">
      <c r="A262" s="69"/>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row>
    <row r="263" spans="1:27" ht="24.6">
      <c r="A263" s="69"/>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row>
    <row r="264" spans="1:27" ht="24.6">
      <c r="A264" s="69"/>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row>
    <row r="265" spans="1:27" ht="24.6">
      <c r="A265" s="69"/>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row>
    <row r="266" spans="1:27" ht="24.6">
      <c r="A266" s="69"/>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row>
    <row r="267" spans="1:27" ht="24.6">
      <c r="A267" s="69"/>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row>
    <row r="268" spans="1:27" ht="24.6">
      <c r="A268" s="69"/>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row>
    <row r="269" spans="1:27" ht="24.6">
      <c r="A269" s="69"/>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row>
    <row r="270" spans="1:27" ht="24.6">
      <c r="A270" s="69"/>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row>
    <row r="271" spans="1:27" ht="24.6">
      <c r="A271" s="69"/>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row>
    <row r="272" spans="1:27" ht="24.6">
      <c r="A272" s="69"/>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row>
    <row r="273" spans="1:27" ht="24.6">
      <c r="A273" s="69"/>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row>
    <row r="274" spans="1:27" ht="24.6">
      <c r="A274" s="69"/>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row>
    <row r="275" spans="1:27" ht="24.6">
      <c r="A275" s="69"/>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row>
    <row r="276" spans="1:27" ht="24.6">
      <c r="A276" s="69"/>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row>
    <row r="277" spans="1:27" ht="24.6">
      <c r="A277" s="69"/>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row>
    <row r="278" spans="1:27" ht="24.6">
      <c r="A278" s="69"/>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row>
    <row r="279" spans="1:27" ht="24.6">
      <c r="A279" s="69"/>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row>
    <row r="280" spans="1:27" ht="24.6">
      <c r="A280" s="69"/>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row>
    <row r="281" spans="1:27" ht="24.6">
      <c r="A281" s="69"/>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row>
    <row r="282" spans="1:27" ht="24.6">
      <c r="A282" s="69"/>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row>
    <row r="283" spans="1:27" ht="24.6">
      <c r="A283" s="69"/>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row>
    <row r="284" spans="1:27" ht="24.6">
      <c r="A284" s="69"/>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row>
    <row r="285" spans="1:27" ht="24.6">
      <c r="A285" s="69"/>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row>
    <row r="286" spans="1:27" ht="24.6">
      <c r="A286" s="69"/>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row>
    <row r="287" spans="1:27" ht="24.6">
      <c r="A287" s="69"/>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row>
    <row r="288" spans="1:27" ht="24.6">
      <c r="A288" s="69"/>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row>
    <row r="289" spans="1:27" ht="24.6">
      <c r="A289" s="69"/>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row>
    <row r="290" spans="1:27" ht="24.6">
      <c r="A290" s="69"/>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row>
    <row r="291" spans="1:27" ht="24.6">
      <c r="A291" s="69"/>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row>
    <row r="292" spans="1:27" ht="24.6">
      <c r="A292" s="69"/>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c r="AA292" s="60"/>
    </row>
    <row r="293" spans="1:27" ht="24.6">
      <c r="A293" s="69"/>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row>
    <row r="294" spans="1:27" ht="24.6">
      <c r="A294" s="69"/>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row>
    <row r="295" spans="1:27" ht="24.6">
      <c r="A295" s="69"/>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row>
    <row r="296" spans="1:27" ht="24.6">
      <c r="A296" s="69"/>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row>
    <row r="297" spans="1:27" ht="24.6">
      <c r="A297" s="69"/>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row>
    <row r="298" spans="1:27" ht="24.6">
      <c r="A298" s="69"/>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row>
    <row r="299" spans="1:27" ht="24.6">
      <c r="A299" s="69"/>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row>
    <row r="300" spans="1:27" ht="24.6">
      <c r="A300" s="69"/>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row>
    <row r="301" spans="1:27" ht="24.6">
      <c r="A301" s="69"/>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row>
    <row r="302" spans="1:27" ht="24.6">
      <c r="A302" s="69"/>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row>
    <row r="303" spans="1:27" ht="24.6">
      <c r="A303" s="69"/>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row>
    <row r="304" spans="1:27" ht="24.6">
      <c r="A304" s="69"/>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row>
    <row r="305" spans="1:27" ht="24.6">
      <c r="A305" s="69"/>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row>
    <row r="306" spans="1:27" ht="24.6">
      <c r="A306" s="69"/>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row>
    <row r="307" spans="1:27" ht="24.6">
      <c r="A307" s="69"/>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row>
    <row r="308" spans="1:27" ht="24.6">
      <c r="A308" s="69"/>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row>
    <row r="309" spans="1:27" ht="24.6">
      <c r="A309" s="69"/>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row>
    <row r="310" spans="1:27" ht="24.6">
      <c r="A310" s="69"/>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row>
    <row r="311" spans="1:27" ht="24.6">
      <c r="A311" s="69"/>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row>
    <row r="312" spans="1:27" ht="24.6">
      <c r="A312" s="69"/>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row>
    <row r="313" spans="1:27" ht="24.6">
      <c r="A313" s="69"/>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row>
    <row r="314" spans="1:27" ht="24.6">
      <c r="A314" s="69"/>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row>
    <row r="315" spans="1:27" ht="24.6">
      <c r="A315" s="69"/>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row>
    <row r="316" spans="1:27" ht="24.6">
      <c r="A316" s="69"/>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row>
    <row r="317" spans="1:27" ht="24.6">
      <c r="A317" s="69"/>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row>
    <row r="318" spans="1:27" ht="24.6">
      <c r="A318" s="69"/>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row>
    <row r="319" spans="1:27" ht="24.6">
      <c r="A319" s="69"/>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row>
    <row r="320" spans="1:27" ht="24.6">
      <c r="A320" s="69"/>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row>
    <row r="321" spans="1:27" ht="24.6">
      <c r="A321" s="69"/>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row>
    <row r="322" spans="1:27" ht="24.6">
      <c r="A322" s="69"/>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row>
    <row r="323" spans="1:27" ht="24.6">
      <c r="A323" s="69"/>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row>
    <row r="324" spans="1:27" ht="24.6">
      <c r="A324" s="69"/>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row>
    <row r="325" spans="1:27" ht="24.6">
      <c r="A325" s="69"/>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row>
    <row r="326" spans="1:27" ht="24.6">
      <c r="A326" s="69"/>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row>
    <row r="327" spans="1:27" ht="24.6">
      <c r="A327" s="69"/>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row>
    <row r="328" spans="1:27" ht="24.6">
      <c r="A328" s="69"/>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row>
    <row r="329" spans="1:27" ht="24.6">
      <c r="A329" s="6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row>
    <row r="330" spans="1:27" ht="24.6">
      <c r="A330" s="69"/>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row>
    <row r="331" spans="1:27" ht="24.6">
      <c r="A331" s="69"/>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row>
    <row r="332" spans="1:27" ht="24.6">
      <c r="A332" s="69"/>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row>
    <row r="333" spans="1:27" ht="24.6">
      <c r="A333" s="69"/>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row>
    <row r="334" spans="1:27" ht="24.6">
      <c r="A334" s="69"/>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row>
    <row r="335" spans="1:27" ht="24.6">
      <c r="A335" s="69"/>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row>
    <row r="336" spans="1:27" ht="24.6">
      <c r="A336" s="69"/>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row>
    <row r="337" spans="1:27" ht="24.6">
      <c r="A337" s="69"/>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row>
    <row r="338" spans="1:27" ht="24.6">
      <c r="A338" s="69"/>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row>
    <row r="339" spans="1:27" ht="24.6">
      <c r="A339" s="69"/>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row>
    <row r="340" spans="1:27" ht="24.6">
      <c r="A340" s="69"/>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row>
    <row r="341" spans="1:27" ht="24.6">
      <c r="A341" s="69"/>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row>
    <row r="342" spans="1:27" ht="24.6">
      <c r="A342" s="69"/>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row>
    <row r="343" spans="1:27" ht="24.6">
      <c r="A343" s="69"/>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row>
    <row r="344" spans="1:27" ht="24.6">
      <c r="A344" s="69"/>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row>
    <row r="345" spans="1:27" ht="24.6">
      <c r="A345" s="69"/>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row>
    <row r="346" spans="1:27" ht="24.6">
      <c r="A346" s="69"/>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row>
    <row r="347" spans="1:27" ht="24.6">
      <c r="A347" s="69"/>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row>
    <row r="348" spans="1:27" ht="24.6">
      <c r="A348" s="69"/>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row>
    <row r="349" spans="1:27" ht="24.6">
      <c r="A349" s="69"/>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row>
    <row r="350" spans="1:27" ht="24.6">
      <c r="A350" s="69"/>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row>
    <row r="351" spans="1:27" ht="24.6">
      <c r="A351" s="69"/>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row>
    <row r="352" spans="1:27" ht="24.6">
      <c r="A352" s="69"/>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row>
    <row r="353" spans="1:27" ht="24.6">
      <c r="A353" s="69"/>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row>
    <row r="354" spans="1:27" ht="24.6">
      <c r="A354" s="69"/>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row>
    <row r="355" spans="1:27" ht="24.6">
      <c r="A355" s="69"/>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row>
    <row r="356" spans="1:27" ht="24.6">
      <c r="A356" s="69"/>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row>
    <row r="357" spans="1:27" ht="24.6">
      <c r="A357" s="69"/>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row>
    <row r="358" spans="1:27" ht="24.6">
      <c r="A358" s="69"/>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row>
    <row r="359" spans="1:27" ht="24.6">
      <c r="A359" s="69"/>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row>
    <row r="360" spans="1:27" ht="24.6">
      <c r="A360" s="69"/>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row>
    <row r="361" spans="1:27" ht="24.6">
      <c r="A361" s="69"/>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row>
    <row r="362" spans="1:27" ht="24.6">
      <c r="A362" s="69"/>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row>
    <row r="363" spans="1:27" ht="24.6">
      <c r="A363" s="69"/>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row>
    <row r="364" spans="1:27" ht="24.6">
      <c r="A364" s="69"/>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row>
    <row r="365" spans="1:27" ht="24.6">
      <c r="A365" s="69"/>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row>
    <row r="366" spans="1:27" ht="24.6">
      <c r="A366" s="69"/>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row>
    <row r="367" spans="1:27" ht="24.6">
      <c r="A367" s="69"/>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row>
    <row r="368" spans="1:27" ht="24.6">
      <c r="A368" s="69"/>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row>
    <row r="369" spans="1:27" ht="24.6">
      <c r="A369" s="69"/>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row>
    <row r="370" spans="1:27" ht="24.6">
      <c r="A370" s="69"/>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row>
    <row r="371" spans="1:27" ht="24.6">
      <c r="A371" s="69"/>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row>
    <row r="372" spans="1:27" ht="24.6">
      <c r="A372" s="69"/>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row>
    <row r="373" spans="1:27" ht="24.6">
      <c r="A373" s="69"/>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row>
    <row r="374" spans="1:27" ht="24.6">
      <c r="A374" s="69"/>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row>
    <row r="375" spans="1:27" ht="24.6">
      <c r="A375" s="69"/>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row>
    <row r="376" spans="1:27" ht="24.6">
      <c r="A376" s="69"/>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row>
    <row r="377" spans="1:27" ht="24.6">
      <c r="A377" s="69"/>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row>
    <row r="378" spans="1:27" ht="24.6">
      <c r="A378" s="69"/>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row>
    <row r="379" spans="1:27" ht="24.6">
      <c r="A379" s="69"/>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row>
    <row r="380" spans="1:27" ht="24.6">
      <c r="A380" s="69"/>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row>
    <row r="381" spans="1:27" ht="24.6">
      <c r="A381" s="69"/>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row>
    <row r="382" spans="1:27" ht="24.6">
      <c r="A382" s="69"/>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row>
    <row r="383" spans="1:27" ht="24.6">
      <c r="A383" s="69"/>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row>
    <row r="384" spans="1:27" ht="24.6">
      <c r="A384" s="69"/>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row>
    <row r="385" spans="1:27" ht="24.6">
      <c r="A385" s="69"/>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row>
    <row r="386" spans="1:27" ht="24.6">
      <c r="A386" s="69"/>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row>
    <row r="387" spans="1:27" ht="24.6">
      <c r="A387" s="69"/>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row>
    <row r="388" spans="1:27" ht="24.6">
      <c r="A388" s="69"/>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row>
    <row r="389" spans="1:27" ht="24.6">
      <c r="A389" s="69"/>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row>
    <row r="390" spans="1:27" ht="24.6">
      <c r="A390" s="69"/>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row>
    <row r="391" spans="1:27" ht="24.6">
      <c r="A391" s="69"/>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row>
    <row r="392" spans="1:27" ht="24.6">
      <c r="A392" s="69"/>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row>
    <row r="393" spans="1:27" ht="24.6">
      <c r="A393" s="69"/>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row>
    <row r="394" spans="1:27" ht="24.6">
      <c r="A394" s="69"/>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row>
    <row r="395" spans="1:27" ht="24.6">
      <c r="A395" s="69"/>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row>
    <row r="396" spans="1:27" ht="24.6">
      <c r="A396" s="69"/>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row>
    <row r="397" spans="1:27" ht="24.6">
      <c r="A397" s="69"/>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row>
    <row r="398" spans="1:27" ht="24.6">
      <c r="A398" s="69"/>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row>
    <row r="399" spans="1:27" ht="24.6">
      <c r="A399" s="69"/>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row>
    <row r="400" spans="1:27" ht="24.6">
      <c r="A400" s="69"/>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row>
    <row r="401" spans="1:27" ht="24.6">
      <c r="A401" s="69"/>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row>
    <row r="402" spans="1:27" ht="24.6">
      <c r="A402" s="69"/>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row>
    <row r="403" spans="1:27" ht="24.6">
      <c r="A403" s="69"/>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row>
    <row r="404" spans="1:27" ht="24.6">
      <c r="A404" s="69"/>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row>
    <row r="405" spans="1:27" ht="24.6">
      <c r="A405" s="69"/>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row>
    <row r="406" spans="1:27" ht="24.6">
      <c r="A406" s="69"/>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row>
    <row r="407" spans="1:27" ht="24.6">
      <c r="A407" s="69"/>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row>
    <row r="408" spans="1:27" ht="24.6">
      <c r="A408" s="69"/>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row>
    <row r="409" spans="1:27" ht="24.6">
      <c r="A409" s="69"/>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row>
    <row r="410" spans="1:27" ht="24.6">
      <c r="A410" s="69"/>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row>
    <row r="411" spans="1:27" ht="24.6">
      <c r="A411" s="69"/>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c r="AA411" s="60"/>
    </row>
    <row r="412" spans="1:27" ht="24.6">
      <c r="A412" s="69"/>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row>
    <row r="413" spans="1:27" ht="24.6">
      <c r="A413" s="69"/>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row>
    <row r="414" spans="1:27" ht="24.6">
      <c r="A414" s="69"/>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row>
    <row r="415" spans="1:27" ht="24.6">
      <c r="A415" s="69"/>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row>
    <row r="416" spans="1:27" ht="24.6">
      <c r="A416" s="69"/>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row>
    <row r="417" spans="1:27" ht="24.6">
      <c r="A417" s="69"/>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c r="AA417" s="60"/>
    </row>
    <row r="418" spans="1:27" ht="24.6">
      <c r="A418" s="69"/>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row>
    <row r="419" spans="1:27" ht="24.6">
      <c r="A419" s="69"/>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row>
    <row r="420" spans="1:27" ht="24.6">
      <c r="A420" s="69"/>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row>
    <row r="421" spans="1:27" ht="24.6">
      <c r="A421" s="69"/>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c r="AA421" s="60"/>
    </row>
    <row r="422" spans="1:27" ht="24.6">
      <c r="A422" s="69"/>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row>
    <row r="423" spans="1:27" ht="24.6">
      <c r="A423" s="69"/>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row>
    <row r="424" spans="1:27" ht="24.6">
      <c r="A424" s="69"/>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row>
    <row r="425" spans="1:27" ht="24.6">
      <c r="A425" s="69"/>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row>
    <row r="426" spans="1:27" ht="24.6">
      <c r="A426" s="69"/>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row>
    <row r="427" spans="1:27" ht="24.6">
      <c r="A427" s="69"/>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row>
    <row r="428" spans="1:27" ht="24.6">
      <c r="A428" s="69"/>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row>
    <row r="429" spans="1:27" ht="24.6">
      <c r="A429" s="69"/>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row>
    <row r="430" spans="1:27" ht="24.6">
      <c r="A430" s="69"/>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row>
    <row r="431" spans="1:27" ht="24.6">
      <c r="A431" s="69"/>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row>
    <row r="432" spans="1:27" ht="24.6">
      <c r="A432" s="69"/>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row>
    <row r="433" spans="1:27" ht="24.6">
      <c r="A433" s="69"/>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row>
    <row r="434" spans="1:27" ht="24.6">
      <c r="A434" s="69"/>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row>
    <row r="435" spans="1:27" ht="24.6">
      <c r="A435" s="69"/>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row>
    <row r="436" spans="1:27" ht="24.6">
      <c r="A436" s="69"/>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row>
    <row r="437" spans="1:27" ht="24.6">
      <c r="A437" s="69"/>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row>
    <row r="438" spans="1:27" ht="24.6">
      <c r="A438" s="69"/>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row>
    <row r="439" spans="1:27" ht="24.6">
      <c r="A439" s="69"/>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row>
    <row r="440" spans="1:27" ht="24.6">
      <c r="A440" s="69"/>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row>
    <row r="441" spans="1:27" ht="24.6">
      <c r="A441" s="69"/>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row>
    <row r="442" spans="1:27" ht="24.6">
      <c r="A442" s="69"/>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row>
    <row r="443" spans="1:27" ht="24.6">
      <c r="A443" s="69"/>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row>
    <row r="444" spans="1:27" ht="24.6">
      <c r="A444" s="69"/>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row>
    <row r="445" spans="1:27" ht="24.6">
      <c r="A445" s="69"/>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row>
    <row r="446" spans="1:27" ht="24.6">
      <c r="A446" s="69"/>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row>
    <row r="447" spans="1:27" ht="24.6">
      <c r="A447" s="69"/>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row>
    <row r="448" spans="1:27" ht="24.6">
      <c r="A448" s="69"/>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row>
    <row r="449" spans="1:27" ht="24.6">
      <c r="A449" s="69"/>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row>
    <row r="450" spans="1:27" ht="24.6">
      <c r="A450" s="69"/>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row>
    <row r="451" spans="1:27" ht="24.6">
      <c r="A451" s="69"/>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row>
    <row r="452" spans="1:27" ht="24.6">
      <c r="A452" s="69"/>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row>
    <row r="453" spans="1:27" ht="24.6">
      <c r="A453" s="69"/>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row>
    <row r="454" spans="1:27" ht="24.6">
      <c r="A454" s="69"/>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row>
    <row r="455" spans="1:27" ht="24.6">
      <c r="A455" s="69"/>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row>
    <row r="456" spans="1:27" ht="24.6">
      <c r="A456" s="69"/>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row>
    <row r="457" spans="1:27" ht="24.6">
      <c r="A457" s="69"/>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row>
    <row r="458" spans="1:27" ht="24.6">
      <c r="A458" s="69"/>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row>
    <row r="459" spans="1:27" ht="24.6">
      <c r="A459" s="69"/>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c r="AA459" s="60"/>
    </row>
    <row r="460" spans="1:27" ht="24.6">
      <c r="A460" s="69"/>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c r="AA460" s="60"/>
    </row>
    <row r="461" spans="1:27" ht="24.6">
      <c r="A461" s="69"/>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c r="AA461" s="60"/>
    </row>
    <row r="462" spans="1:27" ht="24.6">
      <c r="A462" s="69"/>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c r="AA462" s="60"/>
    </row>
    <row r="463" spans="1:27" ht="24.6">
      <c r="A463" s="69"/>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c r="AA463" s="60"/>
    </row>
    <row r="464" spans="1:27" ht="24.6">
      <c r="A464" s="69"/>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c r="AA464" s="60"/>
    </row>
    <row r="465" spans="1:27" ht="24.6">
      <c r="A465" s="69"/>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c r="AA465" s="60"/>
    </row>
    <row r="466" spans="1:27" ht="24.6">
      <c r="A466" s="69"/>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c r="AA466" s="60"/>
    </row>
    <row r="467" spans="1:27" ht="24.6">
      <c r="A467" s="69"/>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c r="AA467" s="60"/>
    </row>
    <row r="468" spans="1:27" ht="24.6">
      <c r="A468" s="69"/>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row>
    <row r="469" spans="1:27" ht="24.6">
      <c r="A469" s="69"/>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c r="AA469" s="60"/>
    </row>
    <row r="470" spans="1:27" ht="24.6">
      <c r="A470" s="69"/>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c r="AA470" s="60"/>
    </row>
    <row r="471" spans="1:27" ht="24.6">
      <c r="A471" s="69"/>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c r="AA471" s="60"/>
    </row>
    <row r="472" spans="1:27" ht="24.6">
      <c r="A472" s="69"/>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c r="AA472" s="60"/>
    </row>
    <row r="473" spans="1:27" ht="24.6">
      <c r="A473" s="69"/>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c r="AA473" s="60"/>
    </row>
    <row r="474" spans="1:27" ht="24.6">
      <c r="A474" s="69"/>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c r="AA474" s="60"/>
    </row>
    <row r="475" spans="1:27" ht="24.6">
      <c r="A475" s="69"/>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c r="AA475" s="60"/>
    </row>
    <row r="476" spans="1:27" ht="24.6">
      <c r="A476" s="69"/>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c r="AA476" s="60"/>
    </row>
    <row r="477" spans="1:27" ht="24.6">
      <c r="A477" s="69"/>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c r="AA477" s="60"/>
    </row>
    <row r="478" spans="1:27" ht="24.6">
      <c r="A478" s="69"/>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c r="AA478" s="60"/>
    </row>
    <row r="479" spans="1:27" ht="24.6">
      <c r="A479" s="69"/>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c r="AA479" s="60"/>
    </row>
    <row r="480" spans="1:27" ht="24.6">
      <c r="A480" s="69"/>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c r="AA480" s="60"/>
    </row>
    <row r="481" spans="1:27" ht="24.6">
      <c r="A481" s="69"/>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c r="AA481" s="60"/>
    </row>
    <row r="482" spans="1:27" ht="24.6">
      <c r="A482" s="69"/>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c r="AA482" s="60"/>
    </row>
    <row r="483" spans="1:27" ht="24.6">
      <c r="A483" s="69"/>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c r="AA483" s="60"/>
    </row>
    <row r="484" spans="1:27" ht="24.6">
      <c r="A484" s="69"/>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c r="AA484" s="60"/>
    </row>
    <row r="485" spans="1:27" ht="24.6">
      <c r="A485" s="69"/>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c r="AA485" s="60"/>
    </row>
    <row r="486" spans="1:27" ht="24.6">
      <c r="A486" s="69"/>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c r="AA486" s="60"/>
    </row>
    <row r="487" spans="1:27" ht="24.6">
      <c r="A487" s="69"/>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c r="AA487" s="60"/>
    </row>
    <row r="488" spans="1:27" ht="24.6">
      <c r="A488" s="69"/>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c r="AA488" s="60"/>
    </row>
    <row r="489" spans="1:27" ht="24.6">
      <c r="A489" s="69"/>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c r="AA489" s="60"/>
    </row>
    <row r="490" spans="1:27" ht="24.6">
      <c r="A490" s="69"/>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c r="AA490" s="60"/>
    </row>
    <row r="491" spans="1:27" ht="24.6">
      <c r="A491" s="69"/>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c r="AA491" s="60"/>
    </row>
    <row r="492" spans="1:27" ht="24.6">
      <c r="A492" s="69"/>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c r="AA492" s="60"/>
    </row>
    <row r="493" spans="1:27" ht="24.6">
      <c r="A493" s="69"/>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c r="AA493" s="60"/>
    </row>
    <row r="494" spans="1:27" ht="24.6">
      <c r="A494" s="69"/>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c r="AA494" s="60"/>
    </row>
    <row r="495" spans="1:27" ht="24.6">
      <c r="A495" s="69"/>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c r="AA495" s="60"/>
    </row>
    <row r="496" spans="1:27" ht="24.6">
      <c r="A496" s="69"/>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c r="AA496" s="60"/>
    </row>
    <row r="497" spans="1:27" ht="24.6">
      <c r="A497" s="69"/>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c r="AA497" s="60"/>
    </row>
    <row r="498" spans="1:27" ht="24.6">
      <c r="A498" s="69"/>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c r="AA498" s="60"/>
    </row>
    <row r="499" spans="1:27" ht="24.6">
      <c r="A499" s="69"/>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c r="AA499" s="60"/>
    </row>
    <row r="500" spans="1:27" ht="24.6">
      <c r="A500" s="69"/>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c r="AA500" s="60"/>
    </row>
    <row r="501" spans="1:27" ht="24.6">
      <c r="A501" s="69"/>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c r="AA501" s="60"/>
    </row>
    <row r="502" spans="1:27" ht="24.6">
      <c r="A502" s="69"/>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c r="AA502" s="60"/>
    </row>
    <row r="503" spans="1:27" ht="24.6">
      <c r="A503" s="69"/>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c r="AA503" s="60"/>
    </row>
    <row r="504" spans="1:27" ht="24.6">
      <c r="A504" s="69"/>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c r="AA504" s="60"/>
    </row>
    <row r="505" spans="1:27" ht="24.6">
      <c r="A505" s="69"/>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c r="AA505" s="60"/>
    </row>
    <row r="506" spans="1:27" ht="24.6">
      <c r="A506" s="69"/>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c r="AA506" s="60"/>
    </row>
    <row r="507" spans="1:27" ht="24.6">
      <c r="A507" s="69"/>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c r="AA507" s="60"/>
    </row>
    <row r="508" spans="1:27" ht="24.6">
      <c r="A508" s="69"/>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row>
    <row r="509" spans="1:27" ht="24.6">
      <c r="A509" s="69"/>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c r="AA509" s="60"/>
    </row>
    <row r="510" spans="1:27" ht="24.6">
      <c r="A510" s="69"/>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c r="AA510" s="60"/>
    </row>
    <row r="511" spans="1:27" ht="24.6">
      <c r="A511" s="69"/>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c r="AA511" s="60"/>
    </row>
    <row r="512" spans="1:27" ht="24.6">
      <c r="A512" s="69"/>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c r="AA512" s="60"/>
    </row>
    <row r="513" spans="1:27" ht="24.6">
      <c r="A513" s="69"/>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c r="AA513" s="60"/>
    </row>
    <row r="514" spans="1:27" ht="24.6">
      <c r="A514" s="69"/>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c r="AA514" s="60"/>
    </row>
    <row r="515" spans="1:27" ht="24.6">
      <c r="A515" s="69"/>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c r="AA515" s="60"/>
    </row>
    <row r="516" spans="1:27" ht="24.6">
      <c r="A516" s="69"/>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c r="AA516" s="60"/>
    </row>
    <row r="517" spans="1:27" ht="24.6">
      <c r="A517" s="69"/>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c r="AA517" s="60"/>
    </row>
    <row r="518" spans="1:27" ht="24.6">
      <c r="A518" s="69"/>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c r="AA518" s="60"/>
    </row>
    <row r="519" spans="1:27" ht="24.6">
      <c r="A519" s="69"/>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c r="AA519" s="60"/>
    </row>
    <row r="520" spans="1:27" ht="24.6">
      <c r="A520" s="69"/>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c r="AA520" s="60"/>
    </row>
    <row r="521" spans="1:27" ht="24.6">
      <c r="A521" s="69"/>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c r="AA521" s="60"/>
    </row>
    <row r="522" spans="1:27" ht="24.6">
      <c r="A522" s="69"/>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c r="AA522" s="60"/>
    </row>
    <row r="523" spans="1:27" ht="24.6">
      <c r="A523" s="69"/>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c r="AA523" s="60"/>
    </row>
    <row r="524" spans="1:27" ht="24.6">
      <c r="A524" s="69"/>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c r="AA524" s="60"/>
    </row>
    <row r="525" spans="1:27" ht="24.6">
      <c r="A525" s="69"/>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c r="AA525" s="60"/>
    </row>
    <row r="526" spans="1:27" ht="24.6">
      <c r="A526" s="69"/>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c r="AA526" s="60"/>
    </row>
    <row r="527" spans="1:27" ht="24.6">
      <c r="A527" s="69"/>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c r="AA527" s="60"/>
    </row>
    <row r="528" spans="1:27" ht="24.6">
      <c r="A528" s="69"/>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c r="AA528" s="60"/>
    </row>
    <row r="529" spans="1:27" ht="24.6">
      <c r="A529" s="69"/>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row>
    <row r="530" spans="1:27" ht="24.6">
      <c r="A530" s="69"/>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c r="AA530" s="60"/>
    </row>
    <row r="531" spans="1:27" ht="24.6">
      <c r="A531" s="69"/>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c r="AA531" s="60"/>
    </row>
    <row r="532" spans="1:27" ht="24.6">
      <c r="A532" s="69"/>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c r="AA532" s="60"/>
    </row>
    <row r="533" spans="1:27" ht="24.6">
      <c r="A533" s="69"/>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c r="AA533" s="60"/>
    </row>
    <row r="534" spans="1:27" ht="24.6">
      <c r="A534" s="69"/>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c r="AA534" s="60"/>
    </row>
    <row r="535" spans="1:27" ht="24.6">
      <c r="A535" s="69"/>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c r="AA535" s="60"/>
    </row>
    <row r="536" spans="1:27" ht="24.6">
      <c r="A536" s="69"/>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row>
    <row r="537" spans="1:27" ht="24.6">
      <c r="A537" s="69"/>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c r="AA537" s="60"/>
    </row>
    <row r="538" spans="1:27" ht="24.6">
      <c r="A538" s="69"/>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row>
    <row r="539" spans="1:27" ht="24.6">
      <c r="A539" s="69"/>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c r="AA539" s="60"/>
    </row>
    <row r="540" spans="1:27" ht="24.6">
      <c r="A540" s="69"/>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c r="AA540" s="60"/>
    </row>
    <row r="541" spans="1:27" ht="24.6">
      <c r="A541" s="69"/>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c r="AA541" s="60"/>
    </row>
    <row r="542" spans="1:27" ht="24.6">
      <c r="A542" s="69"/>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row>
    <row r="543" spans="1:27" ht="24.6">
      <c r="A543" s="69"/>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c r="AA543" s="60"/>
    </row>
    <row r="544" spans="1:27" ht="24.6">
      <c r="A544" s="69"/>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c r="AA544" s="60"/>
    </row>
    <row r="545" spans="1:27" ht="24.6">
      <c r="A545" s="69"/>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c r="AA545" s="60"/>
    </row>
    <row r="546" spans="1:27" ht="24.6">
      <c r="A546" s="69"/>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c r="AA546" s="60"/>
    </row>
    <row r="547" spans="1:27" ht="24.6">
      <c r="A547" s="69"/>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c r="AA547" s="60"/>
    </row>
    <row r="548" spans="1:27" ht="24.6">
      <c r="A548" s="69"/>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c r="AA548" s="60"/>
    </row>
    <row r="549" spans="1:27" ht="24.6">
      <c r="A549" s="69"/>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c r="AA549" s="60"/>
    </row>
    <row r="550" spans="1:27" ht="24.6">
      <c r="A550" s="69"/>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c r="AA550" s="60"/>
    </row>
    <row r="551" spans="1:27" ht="24.6">
      <c r="A551" s="69"/>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c r="AA551" s="60"/>
    </row>
    <row r="552" spans="1:27" ht="24.6">
      <c r="A552" s="69"/>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c r="AA552" s="60"/>
    </row>
    <row r="553" spans="1:27" ht="24.6">
      <c r="A553" s="69"/>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c r="AA553" s="60"/>
    </row>
    <row r="554" spans="1:27" ht="24.6">
      <c r="A554" s="69"/>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c r="AA554" s="60"/>
    </row>
    <row r="555" spans="1:27" ht="24.6">
      <c r="A555" s="69"/>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c r="AA555" s="60"/>
    </row>
    <row r="556" spans="1:27" ht="24.6">
      <c r="A556" s="69"/>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c r="AA556" s="60"/>
    </row>
    <row r="557" spans="1:27" ht="24.6">
      <c r="A557" s="69"/>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c r="AA557" s="60"/>
    </row>
    <row r="558" spans="1:27" ht="24.6">
      <c r="A558" s="69"/>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c r="AA558" s="60"/>
    </row>
    <row r="559" spans="1:27" ht="24.6">
      <c r="A559" s="69"/>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c r="AA559" s="60"/>
    </row>
    <row r="560" spans="1:27" ht="24.6">
      <c r="A560" s="69"/>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row>
    <row r="561" spans="1:27" ht="24.6">
      <c r="A561" s="69"/>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c r="AA561" s="60"/>
    </row>
    <row r="562" spans="1:27" ht="24.6">
      <c r="A562" s="69"/>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c r="AA562" s="60"/>
    </row>
    <row r="563" spans="1:27" ht="24.6">
      <c r="A563" s="69"/>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c r="AA563" s="60"/>
    </row>
    <row r="564" spans="1:27" ht="24.6">
      <c r="A564" s="69"/>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c r="AA564" s="60"/>
    </row>
    <row r="565" spans="1:27" ht="24.6">
      <c r="A565" s="69"/>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c r="AA565" s="60"/>
    </row>
    <row r="566" spans="1:27" ht="24.6">
      <c r="A566" s="69"/>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c r="AA566" s="60"/>
    </row>
    <row r="567" spans="1:27" ht="24.6">
      <c r="A567" s="69"/>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c r="AA567" s="60"/>
    </row>
    <row r="568" spans="1:27" ht="24.6">
      <c r="A568" s="69"/>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c r="AA568" s="60"/>
    </row>
    <row r="569" spans="1:27" ht="24.6">
      <c r="A569" s="69"/>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c r="AA569" s="60"/>
    </row>
    <row r="570" spans="1:27" ht="24.6">
      <c r="A570" s="69"/>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c r="AA570" s="60"/>
    </row>
    <row r="571" spans="1:27" ht="24.6">
      <c r="A571" s="69"/>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c r="AA571" s="60"/>
    </row>
    <row r="572" spans="1:27" ht="24.6">
      <c r="A572" s="69"/>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c r="AA572" s="60"/>
    </row>
    <row r="573" spans="1:27" ht="24.6">
      <c r="A573" s="69"/>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c r="AA573" s="60"/>
    </row>
    <row r="574" spans="1:27" ht="24.6">
      <c r="A574" s="69"/>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c r="AA574" s="60"/>
    </row>
    <row r="575" spans="1:27" ht="24.6">
      <c r="A575" s="69"/>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c r="AA575" s="60"/>
    </row>
    <row r="576" spans="1:27" ht="24.6">
      <c r="A576" s="69"/>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c r="AA576" s="60"/>
    </row>
    <row r="577" spans="1:27" ht="24.6">
      <c r="A577" s="69"/>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c r="AA577" s="60"/>
    </row>
    <row r="578" spans="1:27" ht="24.6">
      <c r="A578" s="69"/>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c r="AA578" s="60"/>
    </row>
    <row r="579" spans="1:27" ht="24.6">
      <c r="A579" s="69"/>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c r="AA579" s="60"/>
    </row>
    <row r="580" spans="1:27" ht="24.6">
      <c r="A580" s="69"/>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c r="AA580" s="60"/>
    </row>
    <row r="581" spans="1:27" ht="24.6">
      <c r="A581" s="69"/>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c r="AA581" s="60"/>
    </row>
    <row r="582" spans="1:27" ht="24.6">
      <c r="A582" s="69"/>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c r="AA582" s="60"/>
    </row>
    <row r="583" spans="1:27" ht="24.6">
      <c r="A583" s="69"/>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c r="AA583" s="60"/>
    </row>
    <row r="584" spans="1:27" ht="24.6">
      <c r="A584" s="69"/>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c r="AA584" s="60"/>
    </row>
    <row r="585" spans="1:27" ht="24.6">
      <c r="A585" s="69"/>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c r="AA585" s="60"/>
    </row>
    <row r="586" spans="1:27" ht="24.6">
      <c r="A586" s="69"/>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c r="AA586" s="60"/>
    </row>
    <row r="587" spans="1:27" ht="24.6">
      <c r="A587" s="69"/>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c r="AA587" s="60"/>
    </row>
    <row r="588" spans="1:27" ht="24.6">
      <c r="A588" s="69"/>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c r="AA588" s="60"/>
    </row>
    <row r="589" spans="1:27" ht="24.6">
      <c r="A589" s="69"/>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c r="AA589" s="60"/>
    </row>
    <row r="590" spans="1:27" ht="24.6">
      <c r="A590" s="69"/>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c r="AA590" s="60"/>
    </row>
    <row r="591" spans="1:27" ht="24.6">
      <c r="A591" s="69"/>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c r="AA591" s="60"/>
    </row>
    <row r="592" spans="1:27" ht="24.6">
      <c r="A592" s="69"/>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c r="AA592" s="60"/>
    </row>
    <row r="593" spans="1:27" ht="24.6">
      <c r="A593" s="69"/>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c r="AA593" s="60"/>
    </row>
    <row r="594" spans="1:27" ht="24.6">
      <c r="A594" s="69"/>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c r="AA594" s="60"/>
    </row>
    <row r="595" spans="1:27" ht="24.6">
      <c r="A595" s="69"/>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c r="AA595" s="60"/>
    </row>
    <row r="596" spans="1:27" ht="24.6">
      <c r="A596" s="69"/>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c r="AA596" s="60"/>
    </row>
    <row r="597" spans="1:27" ht="24.6">
      <c r="A597" s="69"/>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c r="AA597" s="60"/>
    </row>
    <row r="598" spans="1:27" ht="24.6">
      <c r="A598" s="69"/>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c r="AA598" s="60"/>
    </row>
    <row r="599" spans="1:27" ht="24.6">
      <c r="A599" s="69"/>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c r="AA599" s="60"/>
    </row>
    <row r="600" spans="1:27" ht="24.6">
      <c r="A600" s="69"/>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c r="AA600" s="60"/>
    </row>
    <row r="601" spans="1:27" ht="24.6">
      <c r="A601" s="69"/>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c r="AA601" s="60"/>
    </row>
    <row r="602" spans="1:27" ht="24.6">
      <c r="A602" s="69"/>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c r="AA602" s="60"/>
    </row>
    <row r="603" spans="1:27" ht="24.6">
      <c r="A603" s="69"/>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c r="AA603" s="60"/>
    </row>
    <row r="604" spans="1:27" ht="24.6">
      <c r="A604" s="69"/>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c r="AA604" s="60"/>
    </row>
    <row r="605" spans="1:27" ht="24.6">
      <c r="A605" s="69"/>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c r="AA605" s="60"/>
    </row>
    <row r="606" spans="1:27" ht="24.6">
      <c r="A606" s="69"/>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c r="AA606" s="60"/>
    </row>
    <row r="607" spans="1:27" ht="24.6">
      <c r="A607" s="69"/>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c r="AA607" s="60"/>
    </row>
    <row r="608" spans="1:27" ht="24.6">
      <c r="A608" s="69"/>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c r="AA608" s="60"/>
    </row>
    <row r="609" spans="1:27" ht="24.6">
      <c r="A609" s="69"/>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c r="AA609" s="60"/>
    </row>
    <row r="610" spans="1:27" ht="24.6">
      <c r="A610" s="69"/>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c r="AA610" s="60"/>
    </row>
    <row r="611" spans="1:27" ht="24.6">
      <c r="A611" s="69"/>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c r="AA611" s="60"/>
    </row>
    <row r="612" spans="1:27" ht="24.6">
      <c r="A612" s="69"/>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c r="AA612" s="60"/>
    </row>
    <row r="613" spans="1:27" ht="24.6">
      <c r="A613" s="69"/>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c r="AA613" s="60"/>
    </row>
    <row r="614" spans="1:27" ht="24.6">
      <c r="A614" s="69"/>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c r="AA614" s="60"/>
    </row>
    <row r="615" spans="1:27" ht="24.6">
      <c r="A615" s="69"/>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c r="AA615" s="60"/>
    </row>
    <row r="616" spans="1:27" ht="24.6">
      <c r="A616" s="69"/>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c r="AA616" s="60"/>
    </row>
    <row r="617" spans="1:27" ht="24.6">
      <c r="A617" s="69"/>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c r="AA617" s="60"/>
    </row>
    <row r="618" spans="1:27" ht="24.6">
      <c r="A618" s="69"/>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c r="AA618" s="60"/>
    </row>
    <row r="619" spans="1:27" ht="24.6">
      <c r="A619" s="69"/>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c r="AA619" s="60"/>
    </row>
    <row r="620" spans="1:27" ht="24.6">
      <c r="A620" s="69"/>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c r="AA620" s="60"/>
    </row>
    <row r="621" spans="1:27" ht="24.6">
      <c r="A621" s="69"/>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c r="AA621" s="60"/>
    </row>
    <row r="622" spans="1:27" ht="24.6">
      <c r="A622" s="69"/>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c r="AA622" s="60"/>
    </row>
    <row r="623" spans="1:27" ht="24.6">
      <c r="A623" s="69"/>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c r="AA623" s="60"/>
    </row>
    <row r="624" spans="1:27" ht="24.6">
      <c r="A624" s="69"/>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c r="AA624" s="60"/>
    </row>
    <row r="625" spans="1:27" ht="24.6">
      <c r="A625" s="69"/>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c r="AA625" s="60"/>
    </row>
    <row r="626" spans="1:27" ht="24.6">
      <c r="A626" s="69"/>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c r="AA626" s="60"/>
    </row>
    <row r="627" spans="1:27" ht="24.6">
      <c r="A627" s="69"/>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c r="AA627" s="60"/>
    </row>
    <row r="628" spans="1:27" ht="24.6">
      <c r="A628" s="69"/>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c r="AA628" s="60"/>
    </row>
    <row r="629" spans="1:27" ht="24.6">
      <c r="A629" s="69"/>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c r="AA629" s="60"/>
    </row>
    <row r="630" spans="1:27" ht="24.6">
      <c r="A630" s="69"/>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c r="AA630" s="60"/>
    </row>
    <row r="631" spans="1:27" ht="24.6">
      <c r="A631" s="69"/>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c r="AA631" s="60"/>
    </row>
    <row r="632" spans="1:27" ht="24.6">
      <c r="A632" s="69"/>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c r="AA632" s="60"/>
    </row>
    <row r="633" spans="1:27" ht="24.6">
      <c r="A633" s="69"/>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c r="AA633" s="60"/>
    </row>
    <row r="634" spans="1:27" ht="24.6">
      <c r="A634" s="69"/>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c r="AA634" s="60"/>
    </row>
    <row r="635" spans="1:27" ht="24.6">
      <c r="A635" s="69"/>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c r="AA635" s="60"/>
    </row>
    <row r="636" spans="1:27" ht="24.6">
      <c r="A636" s="69"/>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c r="AA636" s="60"/>
    </row>
    <row r="637" spans="1:27" ht="24.6">
      <c r="A637" s="69"/>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c r="AA637" s="60"/>
    </row>
    <row r="638" spans="1:27" ht="24.6">
      <c r="A638" s="69"/>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c r="AA638" s="60"/>
    </row>
    <row r="639" spans="1:27" ht="24.6">
      <c r="A639" s="69"/>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c r="AA639" s="60"/>
    </row>
    <row r="640" spans="1:27" ht="24.6">
      <c r="A640" s="69"/>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c r="AA640" s="60"/>
    </row>
    <row r="641" spans="1:27" ht="24.6">
      <c r="A641" s="69"/>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c r="AA641" s="60"/>
    </row>
    <row r="642" spans="1:27" ht="24.6">
      <c r="A642" s="69"/>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c r="AA642" s="60"/>
    </row>
    <row r="643" spans="1:27" ht="24.6">
      <c r="A643" s="69"/>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c r="AA643" s="60"/>
    </row>
    <row r="644" spans="1:27" ht="24.6">
      <c r="A644" s="69"/>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c r="AA644" s="60"/>
    </row>
    <row r="645" spans="1:27" ht="24.6">
      <c r="A645" s="69"/>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c r="AA645" s="60"/>
    </row>
    <row r="646" spans="1:27" ht="24.6">
      <c r="A646" s="69"/>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c r="AA646" s="60"/>
    </row>
    <row r="647" spans="1:27" ht="24.6">
      <c r="A647" s="69"/>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c r="AA647" s="60"/>
    </row>
    <row r="648" spans="1:27" ht="24.6">
      <c r="A648" s="69"/>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c r="AA648" s="60"/>
    </row>
    <row r="649" spans="1:27" ht="24.6">
      <c r="A649" s="69"/>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c r="AA649" s="60"/>
    </row>
    <row r="650" spans="1:27" ht="24.6">
      <c r="A650" s="69"/>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c r="AA650" s="60"/>
    </row>
    <row r="651" spans="1:27" ht="24.6">
      <c r="A651" s="69"/>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c r="AA651" s="60"/>
    </row>
    <row r="652" spans="1:27" ht="24.6">
      <c r="A652" s="69"/>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c r="AA652" s="60"/>
    </row>
    <row r="653" spans="1:27" ht="24.6">
      <c r="A653" s="69"/>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c r="AA653" s="60"/>
    </row>
    <row r="654" spans="1:27" ht="24.6">
      <c r="A654" s="69"/>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c r="AA654" s="60"/>
    </row>
    <row r="655" spans="1:27" ht="24.6">
      <c r="A655" s="69"/>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c r="AA655" s="60"/>
    </row>
    <row r="656" spans="1:27" ht="24.6">
      <c r="A656" s="69"/>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c r="AA656" s="60"/>
    </row>
    <row r="657" spans="1:27" ht="24.6">
      <c r="A657" s="69"/>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c r="AA657" s="60"/>
    </row>
    <row r="658" spans="1:27" ht="24.6">
      <c r="A658" s="69"/>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c r="AA658" s="60"/>
    </row>
    <row r="659" spans="1:27" ht="24.6">
      <c r="A659" s="69"/>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c r="AA659" s="60"/>
    </row>
    <row r="660" spans="1:27" ht="24.6">
      <c r="A660" s="69"/>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c r="AA660" s="60"/>
    </row>
    <row r="661" spans="1:27" ht="24.6">
      <c r="A661" s="69"/>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c r="AA661" s="60"/>
    </row>
    <row r="662" spans="1:27" ht="24.6">
      <c r="A662" s="69"/>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c r="AA662" s="60"/>
    </row>
    <row r="663" spans="1:27" ht="24.6">
      <c r="A663" s="69"/>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c r="AA663" s="60"/>
    </row>
    <row r="664" spans="1:27" ht="24.6">
      <c r="A664" s="69"/>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c r="AA664" s="60"/>
    </row>
    <row r="665" spans="1:27" ht="24.6">
      <c r="A665" s="69"/>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c r="AA665" s="60"/>
    </row>
    <row r="666" spans="1:27" ht="24.6">
      <c r="A666" s="69"/>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c r="AA666" s="60"/>
    </row>
    <row r="667" spans="1:27" ht="24.6">
      <c r="A667" s="69"/>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c r="AA667" s="60"/>
    </row>
    <row r="668" spans="1:27" ht="24.6">
      <c r="A668" s="69"/>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c r="AA668" s="60"/>
    </row>
    <row r="669" spans="1:27" ht="24.6">
      <c r="A669" s="69"/>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c r="AA669" s="60"/>
    </row>
    <row r="670" spans="1:27" ht="24.6">
      <c r="A670" s="69"/>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c r="AA670" s="60"/>
    </row>
    <row r="671" spans="1:27" ht="24.6">
      <c r="A671" s="69"/>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c r="AA671" s="60"/>
    </row>
    <row r="672" spans="1:27" ht="24.6">
      <c r="A672" s="69"/>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c r="AA672" s="60"/>
    </row>
    <row r="673" spans="1:27" ht="24.6">
      <c r="A673" s="69"/>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c r="AA673" s="60"/>
    </row>
    <row r="674" spans="1:27" ht="24.6">
      <c r="A674" s="69"/>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c r="AA674" s="60"/>
    </row>
    <row r="675" spans="1:27" ht="24.6">
      <c r="A675" s="69"/>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c r="AA675" s="60"/>
    </row>
    <row r="676" spans="1:27" ht="24.6">
      <c r="A676" s="69"/>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c r="AA676" s="60"/>
    </row>
    <row r="677" spans="1:27" ht="24.6">
      <c r="A677" s="69"/>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c r="AA677" s="60"/>
    </row>
    <row r="678" spans="1:27" ht="24.6">
      <c r="A678" s="69"/>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c r="AA678" s="60"/>
    </row>
    <row r="679" spans="1:27" ht="24.6">
      <c r="A679" s="69"/>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c r="AA679" s="60"/>
    </row>
    <row r="680" spans="1:27" ht="24.6">
      <c r="A680" s="69"/>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c r="AA680" s="60"/>
    </row>
    <row r="681" spans="1:27" ht="24.6">
      <c r="A681" s="69"/>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c r="AA681" s="60"/>
    </row>
    <row r="682" spans="1:27" ht="24.6">
      <c r="A682" s="69"/>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c r="AA682" s="60"/>
    </row>
    <row r="683" spans="1:27" ht="24.6">
      <c r="A683" s="69"/>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c r="AA683" s="60"/>
    </row>
    <row r="684" spans="1:27" ht="24.6">
      <c r="A684" s="69"/>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c r="AA684" s="60"/>
    </row>
    <row r="685" spans="1:27" ht="24.6">
      <c r="A685" s="69"/>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c r="AA685" s="60"/>
    </row>
    <row r="686" spans="1:27" ht="24.6">
      <c r="A686" s="69"/>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c r="AA686" s="60"/>
    </row>
    <row r="687" spans="1:27" ht="24.6">
      <c r="A687" s="69"/>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c r="AA687" s="60"/>
    </row>
    <row r="688" spans="1:27" ht="24.6">
      <c r="A688" s="69"/>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c r="AA688" s="60"/>
    </row>
    <row r="689" spans="1:27" ht="24.6">
      <c r="A689" s="69"/>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c r="AA689" s="60"/>
    </row>
    <row r="690" spans="1:27" ht="24.6">
      <c r="A690" s="69"/>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c r="AA690" s="60"/>
    </row>
    <row r="691" spans="1:27" ht="24.6">
      <c r="A691" s="69"/>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c r="AA691" s="60"/>
    </row>
    <row r="692" spans="1:27" ht="24.6">
      <c r="A692" s="69"/>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c r="AA692" s="60"/>
    </row>
    <row r="693" spans="1:27" ht="24.6">
      <c r="A693" s="69"/>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c r="AA693" s="60"/>
    </row>
    <row r="694" spans="1:27" ht="24.6">
      <c r="A694" s="69"/>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c r="AA694" s="60"/>
    </row>
    <row r="695" spans="1:27" ht="24.6">
      <c r="A695" s="69"/>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c r="AA695" s="60"/>
    </row>
    <row r="696" spans="1:27" ht="24.6">
      <c r="A696" s="69"/>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c r="AA696" s="60"/>
    </row>
    <row r="697" spans="1:27" ht="24.6">
      <c r="A697" s="69"/>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c r="AA697" s="60"/>
    </row>
    <row r="698" spans="1:27" ht="24.6">
      <c r="A698" s="69"/>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c r="AA698" s="60"/>
    </row>
    <row r="699" spans="1:27" ht="24.6">
      <c r="A699" s="69"/>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c r="AA699" s="60"/>
    </row>
    <row r="700" spans="1:27" ht="24.6">
      <c r="A700" s="69"/>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c r="AA700" s="60"/>
    </row>
    <row r="701" spans="1:27" ht="24.6">
      <c r="A701" s="69"/>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c r="AA701" s="60"/>
    </row>
    <row r="702" spans="1:27" ht="24.6">
      <c r="A702" s="69"/>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c r="AA702" s="60"/>
    </row>
    <row r="703" spans="1:27" ht="24.6">
      <c r="A703" s="69"/>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c r="AA703" s="60"/>
    </row>
    <row r="704" spans="1:27" ht="24.6">
      <c r="A704" s="69"/>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c r="AA704" s="60"/>
    </row>
    <row r="705" spans="1:27" ht="24.6">
      <c r="A705" s="69"/>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c r="AA705" s="60"/>
    </row>
    <row r="706" spans="1:27" ht="24.6">
      <c r="A706" s="69"/>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c r="AA706" s="60"/>
    </row>
    <row r="707" spans="1:27" ht="24.6">
      <c r="A707" s="69"/>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c r="AA707" s="60"/>
    </row>
    <row r="708" spans="1:27" ht="24.6">
      <c r="A708" s="69"/>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c r="AA708" s="60"/>
    </row>
    <row r="709" spans="1:27" ht="24.6">
      <c r="A709" s="69"/>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c r="AA709" s="60"/>
    </row>
    <row r="710" spans="1:27" ht="24.6">
      <c r="A710" s="69"/>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c r="AA710" s="60"/>
    </row>
    <row r="711" spans="1:27" ht="24.6">
      <c r="A711" s="69"/>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c r="AA711" s="60"/>
    </row>
    <row r="712" spans="1:27" ht="24.6">
      <c r="A712" s="69"/>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c r="AA712" s="60"/>
    </row>
    <row r="713" spans="1:27" ht="24.6">
      <c r="A713" s="69"/>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c r="AA713" s="60"/>
    </row>
    <row r="714" spans="1:27" ht="24.6">
      <c r="A714" s="69"/>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c r="AA714" s="60"/>
    </row>
    <row r="715" spans="1:27" ht="24.6">
      <c r="A715" s="69"/>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c r="AA715" s="60"/>
    </row>
    <row r="716" spans="1:27" ht="24.6">
      <c r="A716" s="69"/>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c r="AA716" s="60"/>
    </row>
    <row r="717" spans="1:27" ht="24.6">
      <c r="A717" s="69"/>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c r="AA717" s="60"/>
    </row>
    <row r="718" spans="1:27" ht="24.6">
      <c r="A718" s="69"/>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c r="AA718" s="60"/>
    </row>
    <row r="719" spans="1:27" ht="24.6">
      <c r="A719" s="69"/>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c r="AA719" s="60"/>
    </row>
    <row r="720" spans="1:27" ht="24.6">
      <c r="A720" s="69"/>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c r="AA720" s="60"/>
    </row>
    <row r="721" spans="1:27" ht="24.6">
      <c r="A721" s="69"/>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c r="AA721" s="60"/>
    </row>
    <row r="722" spans="1:27" ht="24.6">
      <c r="A722" s="69"/>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c r="AA722" s="60"/>
    </row>
    <row r="723" spans="1:27" ht="24.6">
      <c r="A723" s="69"/>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c r="AA723" s="60"/>
    </row>
    <row r="724" spans="1:27" ht="24.6">
      <c r="A724" s="69"/>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c r="AA724" s="60"/>
    </row>
    <row r="725" spans="1:27" ht="24.6">
      <c r="A725" s="69"/>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c r="AA725" s="60"/>
    </row>
    <row r="726" spans="1:27" ht="24.6">
      <c r="A726" s="69"/>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c r="AA726" s="60"/>
    </row>
    <row r="727" spans="1:27" ht="24.6">
      <c r="A727" s="69"/>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c r="AA727" s="60"/>
    </row>
    <row r="728" spans="1:27" ht="24.6">
      <c r="A728" s="69"/>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c r="AA728" s="60"/>
    </row>
    <row r="729" spans="1:27" ht="24.6">
      <c r="A729" s="69"/>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c r="AA729" s="60"/>
    </row>
    <row r="730" spans="1:27" ht="24.6">
      <c r="A730" s="69"/>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c r="AA730" s="60"/>
    </row>
    <row r="731" spans="1:27" ht="24.6">
      <c r="A731" s="69"/>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c r="AA731" s="60"/>
    </row>
    <row r="732" spans="1:27" ht="24.6">
      <c r="A732" s="69"/>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c r="AA732" s="60"/>
    </row>
    <row r="733" spans="1:27" ht="24.6">
      <c r="A733" s="69"/>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c r="AA733" s="60"/>
    </row>
    <row r="734" spans="1:27" ht="24.6">
      <c r="A734" s="69"/>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c r="AA734" s="60"/>
    </row>
    <row r="735" spans="1:27" ht="24.6">
      <c r="A735" s="69"/>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c r="AA735" s="60"/>
    </row>
    <row r="736" spans="1:27" ht="24.6">
      <c r="A736" s="69"/>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c r="AA736" s="60"/>
    </row>
    <row r="737" spans="1:27" ht="24.6">
      <c r="A737" s="6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0"/>
    </row>
    <row r="738" spans="1:27" ht="24.6">
      <c r="A738" s="69"/>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c r="AA738" s="60"/>
    </row>
    <row r="739" spans="1:27" ht="24.6">
      <c r="A739" s="69"/>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c r="AA739" s="60"/>
    </row>
    <row r="740" spans="1:27" ht="24.6">
      <c r="A740" s="69"/>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c r="AA740" s="60"/>
    </row>
    <row r="741" spans="1:27" ht="24.6">
      <c r="A741" s="69"/>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c r="AA741" s="60"/>
    </row>
    <row r="742" spans="1:27" ht="24.6">
      <c r="A742" s="69"/>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c r="AA742" s="60"/>
    </row>
    <row r="743" spans="1:27" ht="24.6">
      <c r="A743" s="69"/>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c r="AA743" s="60"/>
    </row>
    <row r="744" spans="1:27" ht="24.6">
      <c r="A744" s="69"/>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c r="AA744" s="60"/>
    </row>
    <row r="745" spans="1:27" ht="24.6">
      <c r="A745" s="69"/>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c r="AA745" s="60"/>
    </row>
    <row r="746" spans="1:27" ht="24.6">
      <c r="A746" s="69"/>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c r="AA746" s="60"/>
    </row>
    <row r="747" spans="1:27" ht="24.6">
      <c r="A747" s="69"/>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c r="AA747" s="60"/>
    </row>
    <row r="748" spans="1:27" ht="24.6">
      <c r="A748" s="69"/>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c r="AA748" s="60"/>
    </row>
    <row r="749" spans="1:27" ht="24.6">
      <c r="A749" s="69"/>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c r="AA749" s="60"/>
    </row>
    <row r="750" spans="1:27" ht="24.6">
      <c r="A750" s="69"/>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c r="AA750" s="60"/>
    </row>
    <row r="751" spans="1:27" ht="24.6">
      <c r="A751" s="69"/>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c r="AA751" s="60"/>
    </row>
    <row r="752" spans="1:27" ht="24.6">
      <c r="A752" s="69"/>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c r="AA752" s="60"/>
    </row>
    <row r="753" spans="1:27" ht="24.6">
      <c r="A753" s="69"/>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c r="AA753" s="60"/>
    </row>
    <row r="754" spans="1:27" ht="24.6">
      <c r="A754" s="69"/>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c r="AA754" s="60"/>
    </row>
    <row r="755" spans="1:27" ht="24.6">
      <c r="A755" s="69"/>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c r="AA755" s="60"/>
    </row>
    <row r="756" spans="1:27" ht="24.6">
      <c r="A756" s="69"/>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c r="AA756" s="60"/>
    </row>
    <row r="757" spans="1:27" ht="24.6">
      <c r="A757" s="69"/>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c r="AA757" s="60"/>
    </row>
    <row r="758" spans="1:27" ht="24.6">
      <c r="A758" s="69"/>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c r="AA758" s="60"/>
    </row>
    <row r="759" spans="1:27" ht="24.6">
      <c r="A759" s="69"/>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c r="AA759" s="60"/>
    </row>
    <row r="760" spans="1:27" ht="24.6">
      <c r="A760" s="69"/>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c r="AA760" s="60"/>
    </row>
    <row r="761" spans="1:27" ht="24.6">
      <c r="A761" s="69"/>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c r="AA761" s="60"/>
    </row>
    <row r="762" spans="1:27" ht="24.6">
      <c r="A762" s="69"/>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c r="AA762" s="60"/>
    </row>
    <row r="763" spans="1:27" ht="24.6">
      <c r="A763" s="69"/>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c r="AA763" s="60"/>
    </row>
    <row r="764" spans="1:27" ht="24.6">
      <c r="A764" s="69"/>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c r="AA764" s="60"/>
    </row>
    <row r="765" spans="1:27" ht="24.6">
      <c r="A765" s="69"/>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c r="AA765" s="60"/>
    </row>
    <row r="766" spans="1:27" ht="24.6">
      <c r="A766" s="69"/>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c r="AA766" s="60"/>
    </row>
    <row r="767" spans="1:27" ht="24.6">
      <c r="A767" s="69"/>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c r="AA767" s="60"/>
    </row>
    <row r="768" spans="1:27" ht="24.6">
      <c r="A768" s="69"/>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c r="AA768" s="60"/>
    </row>
    <row r="769" spans="1:27" ht="24.6">
      <c r="A769" s="69"/>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c r="AA769" s="60"/>
    </row>
    <row r="770" spans="1:27" ht="24.6">
      <c r="A770" s="69"/>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c r="AA770" s="60"/>
    </row>
    <row r="771" spans="1:27" ht="24.6">
      <c r="A771" s="69"/>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c r="AA771" s="60"/>
    </row>
    <row r="772" spans="1:27" ht="24.6">
      <c r="A772" s="69"/>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c r="AA772" s="60"/>
    </row>
    <row r="773" spans="1:27" ht="24.6">
      <c r="A773" s="69"/>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c r="AA773" s="60"/>
    </row>
    <row r="774" spans="1:27" ht="24.6">
      <c r="A774" s="69"/>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c r="AA774" s="60"/>
    </row>
    <row r="775" spans="1:27" ht="24.6">
      <c r="A775" s="69"/>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c r="AA775" s="60"/>
    </row>
    <row r="776" spans="1:27" ht="24.6">
      <c r="A776" s="69"/>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c r="AA776" s="60"/>
    </row>
    <row r="777" spans="1:27" ht="24.6">
      <c r="A777" s="69"/>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c r="AA777" s="60"/>
    </row>
    <row r="778" spans="1:27" ht="24.6">
      <c r="A778" s="69"/>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c r="AA778" s="60"/>
    </row>
    <row r="779" spans="1:27" ht="24.6">
      <c r="A779" s="69"/>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c r="AA779" s="60"/>
    </row>
    <row r="780" spans="1:27" ht="24.6">
      <c r="A780" s="69"/>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c r="AA780" s="60"/>
    </row>
    <row r="781" spans="1:27" ht="24.6">
      <c r="A781" s="69"/>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c r="AA781" s="60"/>
    </row>
    <row r="782" spans="1:27" ht="24.6">
      <c r="A782" s="69"/>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c r="AA782" s="60"/>
    </row>
    <row r="783" spans="1:27" ht="24.6">
      <c r="A783" s="69"/>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c r="AA783" s="60"/>
    </row>
    <row r="784" spans="1:27" ht="24.6">
      <c r="A784" s="69"/>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c r="AA784" s="60"/>
    </row>
    <row r="785" spans="1:27" ht="24.6">
      <c r="A785" s="69"/>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c r="AA785" s="60"/>
    </row>
    <row r="786" spans="1:27" ht="24.6">
      <c r="A786" s="69"/>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c r="AA786" s="60"/>
    </row>
    <row r="787" spans="1:27" ht="24.6">
      <c r="A787" s="69"/>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c r="AA787" s="60"/>
    </row>
    <row r="788" spans="1:27" ht="24.6">
      <c r="A788" s="69"/>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c r="AA788" s="60"/>
    </row>
    <row r="789" spans="1:27" ht="24.6">
      <c r="A789" s="69"/>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c r="AA789" s="60"/>
    </row>
    <row r="790" spans="1:27" ht="24.6">
      <c r="A790" s="69"/>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c r="AA790" s="60"/>
    </row>
    <row r="791" spans="1:27" ht="24.6">
      <c r="A791" s="69"/>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c r="AA791" s="60"/>
    </row>
    <row r="792" spans="1:27" ht="24.6">
      <c r="A792" s="69"/>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c r="AA792" s="60"/>
    </row>
    <row r="793" spans="1:27" ht="24.6">
      <c r="A793" s="69"/>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c r="AA793" s="60"/>
    </row>
    <row r="794" spans="1:27" ht="24.6">
      <c r="A794" s="69"/>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c r="AA794" s="60"/>
    </row>
    <row r="795" spans="1:27" ht="24.6">
      <c r="A795" s="69"/>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c r="AA795" s="60"/>
    </row>
    <row r="796" spans="1:27" ht="24.6">
      <c r="A796" s="69"/>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c r="AA796" s="60"/>
    </row>
    <row r="797" spans="1:27" ht="24.6">
      <c r="A797" s="69"/>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c r="AA797" s="60"/>
    </row>
    <row r="798" spans="1:27" ht="24.6">
      <c r="A798" s="69"/>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c r="AA798" s="60"/>
    </row>
    <row r="799" spans="1:27" ht="24.6">
      <c r="A799" s="69"/>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c r="AA799" s="60"/>
    </row>
    <row r="800" spans="1:27" ht="24.6">
      <c r="A800" s="69"/>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c r="AA800" s="60"/>
    </row>
    <row r="801" spans="1:27" ht="24.6">
      <c r="A801" s="69"/>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c r="AA801" s="60"/>
    </row>
    <row r="802" spans="1:27" ht="24.6">
      <c r="A802" s="69"/>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c r="AA802" s="60"/>
    </row>
    <row r="803" spans="1:27" ht="24.6">
      <c r="A803" s="69"/>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c r="AA803" s="60"/>
    </row>
    <row r="804" spans="1:27" ht="24.6">
      <c r="A804" s="69"/>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c r="AA804" s="60"/>
    </row>
    <row r="805" spans="1:27" ht="24.6">
      <c r="A805" s="69"/>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c r="AA805" s="60"/>
    </row>
    <row r="806" spans="1:27" ht="24.6">
      <c r="A806" s="69"/>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c r="AA806" s="60"/>
    </row>
    <row r="807" spans="1:27" ht="24.6">
      <c r="A807" s="69"/>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c r="AA807" s="60"/>
    </row>
    <row r="808" spans="1:27" ht="24.6">
      <c r="A808" s="69"/>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c r="AA808" s="60"/>
    </row>
    <row r="809" spans="1:27" ht="24.6">
      <c r="A809" s="69"/>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c r="AA809" s="60"/>
    </row>
    <row r="810" spans="1:27" ht="24.6">
      <c r="A810" s="69"/>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c r="AA810" s="60"/>
    </row>
    <row r="811" spans="1:27" ht="24.6">
      <c r="A811" s="69"/>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c r="AA811" s="60"/>
    </row>
    <row r="812" spans="1:27" ht="24.6">
      <c r="A812" s="69"/>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c r="AA812" s="60"/>
    </row>
    <row r="813" spans="1:27" ht="24.6">
      <c r="A813" s="69"/>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c r="AA813" s="60"/>
    </row>
    <row r="814" spans="1:27" ht="24.6">
      <c r="A814" s="69"/>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c r="AA814" s="60"/>
    </row>
    <row r="815" spans="1:27" ht="24.6">
      <c r="A815" s="69"/>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c r="AA815" s="60"/>
    </row>
    <row r="816" spans="1:27" ht="24.6">
      <c r="A816" s="69"/>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c r="AA816" s="60"/>
    </row>
    <row r="817" spans="1:27" ht="24.6">
      <c r="A817" s="69"/>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c r="AA817" s="60"/>
    </row>
    <row r="818" spans="1:27" ht="24.6">
      <c r="A818" s="69"/>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c r="AA818" s="60"/>
    </row>
    <row r="819" spans="1:27" ht="24.6">
      <c r="A819" s="69"/>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c r="AA819" s="60"/>
    </row>
    <row r="820" spans="1:27" ht="24.6">
      <c r="A820" s="69"/>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c r="AA820" s="60"/>
    </row>
    <row r="821" spans="1:27" ht="24.6">
      <c r="A821" s="69"/>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c r="AA821" s="60"/>
    </row>
    <row r="822" spans="1:27" ht="24.6">
      <c r="A822" s="69"/>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c r="AA822" s="60"/>
    </row>
    <row r="823" spans="1:27" ht="24.6">
      <c r="A823" s="69"/>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c r="AA823" s="60"/>
    </row>
    <row r="824" spans="1:27" ht="24.6">
      <c r="A824" s="69"/>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c r="AA824" s="60"/>
    </row>
    <row r="825" spans="1:27" ht="24.6">
      <c r="A825" s="69"/>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c r="AA825" s="60"/>
    </row>
    <row r="826" spans="1:27" ht="24.6">
      <c r="A826" s="69"/>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c r="AA826" s="60"/>
    </row>
    <row r="827" spans="1:27" ht="24.6">
      <c r="A827" s="69"/>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c r="AA827" s="60"/>
    </row>
    <row r="828" spans="1:27" ht="24.6">
      <c r="A828" s="69"/>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c r="AA828" s="60"/>
    </row>
    <row r="829" spans="1:27" ht="24.6">
      <c r="A829" s="69"/>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c r="AA829" s="60"/>
    </row>
    <row r="830" spans="1:27" ht="24.6">
      <c r="A830" s="69"/>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c r="AA830" s="60"/>
    </row>
    <row r="831" spans="1:27" ht="24.6">
      <c r="A831" s="69"/>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c r="AA831" s="60"/>
    </row>
    <row r="832" spans="1:27" ht="24.6">
      <c r="A832" s="69"/>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c r="AA832" s="60"/>
    </row>
    <row r="833" spans="1:27" ht="24.6">
      <c r="A833" s="69"/>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c r="AA833" s="60"/>
    </row>
    <row r="834" spans="1:27" ht="24.6">
      <c r="A834" s="69"/>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c r="AA834" s="60"/>
    </row>
    <row r="835" spans="1:27" ht="24.6">
      <c r="A835" s="69"/>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c r="AA835" s="60"/>
    </row>
    <row r="836" spans="1:27" ht="24.6">
      <c r="A836" s="69"/>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c r="AA836" s="60"/>
    </row>
    <row r="837" spans="1:27" ht="24.6">
      <c r="A837" s="69"/>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c r="AA837" s="60"/>
    </row>
    <row r="838" spans="1:27" ht="24.6">
      <c r="A838" s="69"/>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c r="AA838" s="60"/>
    </row>
    <row r="839" spans="1:27" ht="24.6">
      <c r="A839" s="69"/>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c r="AA839" s="60"/>
    </row>
    <row r="840" spans="1:27" ht="24.6">
      <c r="A840" s="69"/>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c r="AA840" s="60"/>
    </row>
    <row r="841" spans="1:27" ht="24.6">
      <c r="A841" s="69"/>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c r="AA841" s="60"/>
    </row>
    <row r="842" spans="1:27" ht="24.6">
      <c r="A842" s="69"/>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c r="AA842" s="60"/>
    </row>
    <row r="843" spans="1:27" ht="24.6">
      <c r="A843" s="69"/>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c r="AA843" s="60"/>
    </row>
    <row r="844" spans="1:27" ht="24.6">
      <c r="A844" s="69"/>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c r="AA844" s="60"/>
    </row>
    <row r="845" spans="1:27" ht="24.6">
      <c r="A845" s="69"/>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c r="AA845" s="60"/>
    </row>
    <row r="846" spans="1:27" ht="24.6">
      <c r="A846" s="69"/>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c r="AA846" s="60"/>
    </row>
    <row r="847" spans="1:27" ht="24.6">
      <c r="A847" s="69"/>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c r="AA847" s="60"/>
    </row>
    <row r="848" spans="1:27" ht="24.6">
      <c r="A848" s="69"/>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c r="AA848" s="60"/>
    </row>
    <row r="849" spans="1:27" ht="24.6">
      <c r="A849" s="69"/>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c r="AA849" s="60"/>
    </row>
    <row r="850" spans="1:27" ht="24.6">
      <c r="A850" s="69"/>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c r="AA850" s="60"/>
    </row>
    <row r="851" spans="1:27" ht="24.6">
      <c r="A851" s="69"/>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c r="AA851" s="60"/>
    </row>
    <row r="852" spans="1:27" ht="24.6">
      <c r="A852" s="69"/>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c r="AA852" s="60"/>
    </row>
    <row r="853" spans="1:27" ht="24.6">
      <c r="A853" s="69"/>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c r="AA853" s="60"/>
    </row>
    <row r="854" spans="1:27" ht="24.6">
      <c r="A854" s="69"/>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c r="AA854" s="60"/>
    </row>
    <row r="855" spans="1:27" ht="24.6">
      <c r="A855" s="69"/>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c r="AA855" s="60"/>
    </row>
    <row r="856" spans="1:27" ht="24.6">
      <c r="A856" s="69"/>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c r="AA856" s="60"/>
    </row>
    <row r="857" spans="1:27" ht="24.6">
      <c r="A857" s="69"/>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c r="AA857" s="60"/>
    </row>
    <row r="858" spans="1:27" ht="24.6">
      <c r="A858" s="69"/>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c r="AA858" s="60"/>
    </row>
    <row r="859" spans="1:27" ht="24.6">
      <c r="A859" s="69"/>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c r="AA859" s="60"/>
    </row>
    <row r="860" spans="1:27" ht="24.6">
      <c r="A860" s="69"/>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c r="AA860" s="60"/>
    </row>
    <row r="861" spans="1:27" ht="24.6">
      <c r="A861" s="69"/>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c r="AA861" s="60"/>
    </row>
    <row r="862" spans="1:27" ht="24.6">
      <c r="A862" s="69"/>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c r="AA862" s="60"/>
    </row>
    <row r="863" spans="1:27" ht="24.6">
      <c r="A863" s="69"/>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c r="AA863" s="60"/>
    </row>
    <row r="864" spans="1:27" ht="24.6">
      <c r="A864" s="69"/>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c r="AA864" s="60"/>
    </row>
    <row r="865" spans="1:27" ht="24.6">
      <c r="A865" s="69"/>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c r="AA865" s="60"/>
    </row>
    <row r="866" spans="1:27" ht="24.6">
      <c r="A866" s="69"/>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c r="AA866" s="60"/>
    </row>
    <row r="867" spans="1:27" ht="24.6">
      <c r="A867" s="69"/>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c r="AA867" s="60"/>
    </row>
    <row r="868" spans="1:27" ht="24.6">
      <c r="A868" s="69"/>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c r="AA868" s="60"/>
    </row>
    <row r="869" spans="1:27" ht="24.6">
      <c r="A869" s="69"/>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c r="AA869" s="60"/>
    </row>
    <row r="870" spans="1:27" ht="24.6">
      <c r="A870" s="69"/>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c r="AA870" s="60"/>
    </row>
    <row r="871" spans="1:27" ht="24.6">
      <c r="A871" s="69"/>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c r="AA871" s="60"/>
    </row>
    <row r="872" spans="1:27" ht="24.6">
      <c r="A872" s="69"/>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c r="AA872" s="60"/>
    </row>
    <row r="873" spans="1:27" ht="24.6">
      <c r="A873" s="69"/>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c r="AA873" s="60"/>
    </row>
    <row r="874" spans="1:27" ht="24.6">
      <c r="A874" s="69"/>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c r="AA874" s="60"/>
    </row>
    <row r="875" spans="1:27" ht="24.6">
      <c r="A875" s="69"/>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c r="AA875" s="60"/>
    </row>
    <row r="876" spans="1:27" ht="24.6">
      <c r="A876" s="69"/>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c r="AA876" s="60"/>
    </row>
    <row r="877" spans="1:27" ht="24.6">
      <c r="A877" s="69"/>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c r="AA877" s="60"/>
    </row>
    <row r="878" spans="1:27" ht="24.6">
      <c r="A878" s="69"/>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c r="AA878" s="60"/>
    </row>
    <row r="879" spans="1:27" ht="24.6">
      <c r="A879" s="69"/>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c r="AA879" s="60"/>
    </row>
    <row r="880" spans="1:27" ht="24.6">
      <c r="A880" s="69"/>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c r="AA880" s="60"/>
    </row>
    <row r="881" spans="1:27" ht="24.6">
      <c r="A881" s="69"/>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c r="AA881" s="60"/>
    </row>
    <row r="882" spans="1:27" ht="24.6">
      <c r="A882" s="69"/>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c r="AA882" s="60"/>
    </row>
    <row r="883" spans="1:27" ht="24.6">
      <c r="A883" s="69"/>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c r="AA883" s="60"/>
    </row>
    <row r="884" spans="1:27" ht="24.6">
      <c r="A884" s="69"/>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c r="AA884" s="60"/>
    </row>
    <row r="885" spans="1:27" ht="24.6">
      <c r="A885" s="69"/>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c r="AA885" s="60"/>
    </row>
    <row r="886" spans="1:27" ht="24.6">
      <c r="A886" s="69"/>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c r="AA886" s="60"/>
    </row>
    <row r="887" spans="1:27" ht="24.6">
      <c r="A887" s="69"/>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c r="AA887" s="60"/>
    </row>
    <row r="888" spans="1:27" ht="24.6">
      <c r="A888" s="69"/>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c r="AA888" s="60"/>
    </row>
    <row r="889" spans="1:27" ht="24.6">
      <c r="A889" s="69"/>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c r="AA889" s="60"/>
    </row>
    <row r="890" spans="1:27" ht="24.6">
      <c r="A890" s="69"/>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c r="AA890" s="60"/>
    </row>
    <row r="891" spans="1:27" ht="24.6">
      <c r="A891" s="69"/>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c r="AA891" s="60"/>
    </row>
    <row r="892" spans="1:27" ht="24.6">
      <c r="A892" s="69"/>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c r="AA892" s="60"/>
    </row>
    <row r="893" spans="1:27" ht="24.6">
      <c r="A893" s="69"/>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c r="AA893" s="60"/>
    </row>
    <row r="894" spans="1:27" ht="24.6">
      <c r="A894" s="69"/>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c r="AA894" s="60"/>
    </row>
    <row r="895" spans="1:27" ht="24.6">
      <c r="A895" s="69"/>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c r="AA895" s="60"/>
    </row>
    <row r="896" spans="1:27" ht="24.6">
      <c r="A896" s="69"/>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c r="AA896" s="60"/>
    </row>
    <row r="897" spans="1:27" ht="24.6">
      <c r="A897" s="69"/>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c r="AA897" s="60"/>
    </row>
    <row r="898" spans="1:27" ht="24.6">
      <c r="A898" s="69"/>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c r="AA898" s="60"/>
    </row>
    <row r="899" spans="1:27" ht="24.6">
      <c r="A899" s="69"/>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c r="AA899" s="60"/>
    </row>
    <row r="900" spans="1:27" ht="24.6">
      <c r="A900" s="69"/>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c r="AA900" s="60"/>
    </row>
    <row r="901" spans="1:27" ht="24.6">
      <c r="A901" s="69"/>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c r="AA901" s="60"/>
    </row>
    <row r="902" spans="1:27" ht="24.6">
      <c r="A902" s="69"/>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c r="AA902" s="60"/>
    </row>
    <row r="903" spans="1:27" ht="24.6">
      <c r="A903" s="69"/>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c r="AA903" s="60"/>
    </row>
    <row r="904" spans="1:27" ht="24.6">
      <c r="A904" s="69"/>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c r="AA904" s="60"/>
    </row>
    <row r="905" spans="1:27" ht="24.6">
      <c r="A905" s="69"/>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c r="AA905" s="60"/>
    </row>
    <row r="906" spans="1:27" ht="24.6">
      <c r="A906" s="69"/>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c r="AA906" s="60"/>
    </row>
    <row r="907" spans="1:27" ht="24.6">
      <c r="A907" s="69"/>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c r="AA907" s="60"/>
    </row>
    <row r="908" spans="1:27" ht="24.6">
      <c r="A908" s="69"/>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c r="AA908" s="60"/>
    </row>
    <row r="909" spans="1:27" ht="24.6">
      <c r="A909" s="69"/>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c r="AA909" s="60"/>
    </row>
    <row r="910" spans="1:27" ht="24.6">
      <c r="A910" s="69"/>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c r="AA910" s="60"/>
    </row>
    <row r="911" spans="1:27" ht="24.6">
      <c r="A911" s="69"/>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c r="AA911" s="60"/>
    </row>
    <row r="912" spans="1:27" ht="24.6">
      <c r="A912" s="69"/>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c r="AA912" s="60"/>
    </row>
    <row r="913" spans="1:27" ht="24.6">
      <c r="A913" s="69"/>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c r="AA913" s="60"/>
    </row>
    <row r="914" spans="1:27" ht="24.6">
      <c r="A914" s="69"/>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c r="AA914" s="60"/>
    </row>
    <row r="915" spans="1:27" ht="24.6">
      <c r="A915" s="69"/>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c r="AA915" s="60"/>
    </row>
    <row r="916" spans="1:27" ht="24.6">
      <c r="A916" s="69"/>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c r="AA916" s="60"/>
    </row>
    <row r="917" spans="1:27" ht="24.6">
      <c r="A917" s="69"/>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c r="AA917" s="60"/>
    </row>
    <row r="918" spans="1:27" ht="24.6">
      <c r="A918" s="69"/>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c r="AA918" s="60"/>
    </row>
    <row r="919" spans="1:27" ht="24.6">
      <c r="A919" s="69"/>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c r="AA919" s="60"/>
    </row>
    <row r="920" spans="1:27" ht="24.6">
      <c r="A920" s="69"/>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c r="AA920" s="60"/>
    </row>
    <row r="921" spans="1:27" ht="24.6">
      <c r="A921" s="69"/>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c r="AA921" s="60"/>
    </row>
    <row r="922" spans="1:27" ht="24.6">
      <c r="A922" s="69"/>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c r="AA922" s="60"/>
    </row>
    <row r="923" spans="1:27" ht="24.6">
      <c r="A923" s="69"/>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c r="AA923" s="60"/>
    </row>
    <row r="924" spans="1:27" ht="24.6">
      <c r="A924" s="69"/>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c r="AA924" s="60"/>
    </row>
    <row r="925" spans="1:27" ht="24.6">
      <c r="A925" s="69"/>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c r="AA925" s="60"/>
    </row>
    <row r="926" spans="1:27" ht="24.6">
      <c r="A926" s="69"/>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c r="AA926" s="60"/>
    </row>
    <row r="927" spans="1:27" ht="24.6">
      <c r="A927" s="69"/>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c r="AA927" s="60"/>
    </row>
    <row r="928" spans="1:27" ht="24.6">
      <c r="A928" s="69"/>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c r="AA928" s="60"/>
    </row>
    <row r="929" spans="1:27" ht="24.6">
      <c r="A929" s="69"/>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c r="AA929" s="60"/>
    </row>
    <row r="930" spans="1:27" ht="24.6">
      <c r="A930" s="69"/>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c r="AA930" s="60"/>
    </row>
    <row r="931" spans="1:27" ht="24.6">
      <c r="A931" s="69"/>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c r="AA931" s="60"/>
    </row>
    <row r="932" spans="1:27" ht="24.6">
      <c r="A932" s="69"/>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c r="AA932" s="60"/>
    </row>
    <row r="933" spans="1:27" ht="24.6">
      <c r="A933" s="69"/>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c r="AA933" s="60"/>
    </row>
    <row r="934" spans="1:27" ht="24.6">
      <c r="A934" s="69"/>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c r="AA934" s="60"/>
    </row>
    <row r="935" spans="1:27" ht="24.6">
      <c r="A935" s="69"/>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c r="AA935" s="60"/>
    </row>
    <row r="936" spans="1:27" ht="24.6">
      <c r="A936" s="69"/>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c r="AA936" s="60"/>
    </row>
    <row r="937" spans="1:27" ht="24.6">
      <c r="A937" s="69"/>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c r="AA937" s="60"/>
    </row>
    <row r="938" spans="1:27" ht="24.6">
      <c r="A938" s="69"/>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c r="AA938" s="60"/>
    </row>
    <row r="939" spans="1:27" ht="24.6">
      <c r="A939" s="69"/>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c r="AA939" s="60"/>
    </row>
    <row r="940" spans="1:27" ht="24.6">
      <c r="A940" s="69"/>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c r="AA940" s="60"/>
    </row>
    <row r="941" spans="1:27" ht="24.6">
      <c r="A941" s="69"/>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c r="AA941" s="60"/>
    </row>
    <row r="942" spans="1:27" ht="24.6">
      <c r="A942" s="69"/>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c r="AA942" s="60"/>
    </row>
    <row r="943" spans="1:27" ht="24.6">
      <c r="A943" s="69"/>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c r="AA943" s="60"/>
    </row>
    <row r="944" spans="1:27" ht="24.6">
      <c r="A944" s="69"/>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c r="AA944" s="60"/>
    </row>
    <row r="945" spans="1:27" ht="24.6">
      <c r="A945" s="69"/>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c r="AA945" s="60"/>
    </row>
    <row r="946" spans="1:27" ht="24.6">
      <c r="A946" s="69"/>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c r="AA946" s="60"/>
    </row>
    <row r="947" spans="1:27" ht="24.6">
      <c r="A947" s="69"/>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c r="AA947" s="60"/>
    </row>
    <row r="948" spans="1:27" ht="24.6">
      <c r="A948" s="69"/>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c r="AA948" s="60"/>
    </row>
    <row r="949" spans="1:27" ht="24.6">
      <c r="A949" s="69"/>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c r="AA949" s="60"/>
    </row>
    <row r="950" spans="1:27" ht="24.6">
      <c r="A950" s="69"/>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c r="AA950" s="60"/>
    </row>
    <row r="951" spans="1:27" ht="24.6">
      <c r="A951" s="69"/>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c r="AA951" s="60"/>
    </row>
    <row r="952" spans="1:27" ht="24.6">
      <c r="A952" s="69"/>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c r="AA952" s="60"/>
    </row>
    <row r="953" spans="1:27" ht="24.6">
      <c r="A953" s="69"/>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c r="AA953" s="60"/>
    </row>
    <row r="954" spans="1:27" ht="24.6">
      <c r="A954" s="69"/>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c r="AA954" s="60"/>
    </row>
    <row r="955" spans="1:27" ht="24.6">
      <c r="A955" s="69"/>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c r="AA955" s="60"/>
    </row>
    <row r="956" spans="1:27" ht="24.6">
      <c r="A956" s="69"/>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c r="AA956" s="60"/>
    </row>
    <row r="957" spans="1:27" ht="24.6">
      <c r="A957" s="69"/>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c r="AA957" s="60"/>
    </row>
    <row r="958" spans="1:27" ht="24.6">
      <c r="A958" s="69"/>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c r="AA958" s="60"/>
    </row>
    <row r="959" spans="1:27" ht="24.6">
      <c r="A959" s="69"/>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c r="AA959" s="60"/>
    </row>
    <row r="960" spans="1:27" ht="24.6">
      <c r="A960" s="69"/>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c r="AA960" s="60"/>
    </row>
    <row r="961" spans="1:27" ht="24.6">
      <c r="A961" s="69"/>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c r="AA961" s="60"/>
    </row>
    <row r="962" spans="1:27" ht="24.6">
      <c r="A962" s="69"/>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c r="AA962" s="60"/>
    </row>
    <row r="963" spans="1:27" ht="24.6">
      <c r="A963" s="69"/>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c r="AA963" s="60"/>
    </row>
    <row r="964" spans="1:27" ht="24.6">
      <c r="A964" s="69"/>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c r="AA964" s="60"/>
    </row>
    <row r="965" spans="1:27" ht="24.6">
      <c r="A965" s="69"/>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c r="AA965" s="60"/>
    </row>
    <row r="966" spans="1:27" ht="24.6">
      <c r="A966" s="69"/>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c r="AA966" s="60"/>
    </row>
    <row r="967" spans="1:27" ht="24.6">
      <c r="A967" s="69"/>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c r="AA967" s="60"/>
    </row>
    <row r="968" spans="1:27" ht="24.6">
      <c r="A968" s="69"/>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c r="AA968" s="60"/>
    </row>
    <row r="969" spans="1:27" ht="24.6">
      <c r="A969" s="69"/>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c r="AA969" s="60"/>
    </row>
    <row r="970" spans="1:27" ht="24.6">
      <c r="A970" s="69"/>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c r="AA970" s="60"/>
    </row>
    <row r="971" spans="1:27" ht="24.6">
      <c r="A971" s="69"/>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c r="AA971" s="60"/>
    </row>
    <row r="972" spans="1:27" ht="24.6">
      <c r="A972" s="69"/>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c r="AA972" s="60"/>
    </row>
    <row r="973" spans="1:27" ht="24.6">
      <c r="A973" s="69"/>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c r="AA973" s="60"/>
    </row>
    <row r="974" spans="1:27" ht="24.6">
      <c r="A974" s="69"/>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c r="AA974" s="60"/>
    </row>
    <row r="975" spans="1:27" ht="24.6">
      <c r="A975" s="69"/>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c r="AA975" s="60"/>
    </row>
    <row r="976" spans="1:27" ht="24.6">
      <c r="A976" s="69"/>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c r="AA976" s="60"/>
    </row>
    <row r="977" spans="1:27" ht="24.6">
      <c r="A977" s="69"/>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c r="AA977" s="60"/>
    </row>
    <row r="978" spans="1:27" ht="24.6">
      <c r="A978" s="69"/>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c r="AA978" s="60"/>
    </row>
    <row r="979" spans="1:27" ht="24.6">
      <c r="A979" s="69"/>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c r="AA979" s="60"/>
    </row>
    <row r="980" spans="1:27" ht="24.6">
      <c r="A980" s="69"/>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c r="AA980" s="60"/>
    </row>
    <row r="981" spans="1:27" ht="24.6">
      <c r="A981" s="69"/>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c r="AA981" s="60"/>
    </row>
    <row r="982" spans="1:27" ht="24.6">
      <c r="A982" s="69"/>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c r="AA982" s="60"/>
    </row>
    <row r="983" spans="1:27" ht="24.6">
      <c r="A983" s="69"/>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c r="AA983" s="60"/>
    </row>
    <row r="984" spans="1:27" ht="24.6">
      <c r="A984" s="69"/>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c r="AA984" s="60"/>
    </row>
    <row r="985" spans="1:27" ht="24.6">
      <c r="A985" s="69"/>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c r="AA985" s="60"/>
    </row>
    <row r="986" spans="1:27" ht="24.6">
      <c r="A986" s="69"/>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c r="AA986" s="60"/>
    </row>
    <row r="987" spans="1:27" ht="24.6">
      <c r="A987" s="69"/>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c r="AA987" s="60"/>
    </row>
    <row r="988" spans="1:27" ht="24.6">
      <c r="A988" s="69"/>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c r="AA988" s="60"/>
    </row>
    <row r="989" spans="1:27" ht="24.6">
      <c r="A989" s="69"/>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c r="AA989" s="60"/>
    </row>
    <row r="990" spans="1:27" ht="24.6">
      <c r="A990" s="69"/>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c r="AA990" s="60"/>
    </row>
    <row r="991" spans="1:27" ht="24.6">
      <c r="A991" s="69"/>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c r="AA991" s="60"/>
    </row>
    <row r="992" spans="1:27" ht="24.6">
      <c r="A992" s="69"/>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c r="AA992" s="60"/>
    </row>
    <row r="993" spans="1:27" ht="24.6">
      <c r="A993" s="69"/>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c r="AA993" s="60"/>
    </row>
    <row r="994" spans="1:27" ht="24.6">
      <c r="A994" s="69"/>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c r="AA994" s="60"/>
    </row>
    <row r="995" spans="1:27" ht="24.6">
      <c r="A995" s="69"/>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c r="AA995" s="60"/>
    </row>
  </sheetData>
  <mergeCells count="1">
    <mergeCell ref="B1:E1"/>
  </mergeCells>
  <hyperlinks>
    <hyperlink ref="A16"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outlinePr summaryBelow="0" summaryRight="0"/>
  </sheetPr>
  <dimension ref="A2:E32"/>
  <sheetViews>
    <sheetView showGridLines="0" workbookViewId="0"/>
  </sheetViews>
  <sheetFormatPr baseColWidth="10" defaultColWidth="12.6640625" defaultRowHeight="15.75" customHeight="1"/>
  <cols>
    <col min="1" max="1" width="4.44140625" customWidth="1"/>
    <col min="2" max="2" width="24" customWidth="1"/>
    <col min="4" max="4" width="18.88671875" customWidth="1"/>
    <col min="5" max="5" width="22.33203125" customWidth="1"/>
  </cols>
  <sheetData>
    <row r="2" spans="1:5">
      <c r="A2" s="72"/>
      <c r="B2" s="73" t="s">
        <v>83</v>
      </c>
      <c r="C2" s="72"/>
      <c r="D2" s="253" t="s">
        <v>84</v>
      </c>
      <c r="E2" s="233"/>
    </row>
    <row r="3" spans="1:5">
      <c r="A3" s="72"/>
      <c r="B3" s="74">
        <v>7</v>
      </c>
      <c r="C3" s="72"/>
      <c r="D3" s="75" t="s">
        <v>85</v>
      </c>
      <c r="E3" s="75" t="s">
        <v>86</v>
      </c>
    </row>
    <row r="4" spans="1:5">
      <c r="A4" s="72"/>
      <c r="B4" s="76">
        <v>12</v>
      </c>
      <c r="C4" s="72"/>
      <c r="D4" s="73" t="s">
        <v>87</v>
      </c>
      <c r="E4" s="73">
        <f>COUNTIFS(B3:B32,"&gt;=0",B3:B32,"&lt;5")</f>
        <v>0</v>
      </c>
    </row>
    <row r="5" spans="1:5">
      <c r="A5" s="72"/>
      <c r="B5" s="76">
        <v>22</v>
      </c>
      <c r="C5" s="72"/>
      <c r="D5" s="73" t="s">
        <v>88</v>
      </c>
      <c r="E5" s="77">
        <f>COUNTIFS(B3:B32,"&gt;=5",B3:B32,"&lt;10")</f>
        <v>2</v>
      </c>
    </row>
    <row r="6" spans="1:5">
      <c r="A6" s="72"/>
      <c r="B6" s="76">
        <v>24</v>
      </c>
      <c r="C6" s="72"/>
      <c r="D6" s="73" t="s">
        <v>89</v>
      </c>
      <c r="E6" s="77">
        <f>COUNTIFS(B3:B32,"&gt;=10",B3:B32,"&lt;15")</f>
        <v>6</v>
      </c>
    </row>
    <row r="7" spans="1:5">
      <c r="A7" s="72"/>
      <c r="B7" s="76">
        <v>25</v>
      </c>
      <c r="C7" s="72"/>
      <c r="D7" s="73" t="s">
        <v>90</v>
      </c>
      <c r="E7" s="77">
        <f>COUNTIFS(B3:B32,"&gt;=15",B3:B32,"&lt;20")</f>
        <v>5</v>
      </c>
    </row>
    <row r="8" spans="1:5">
      <c r="A8" s="72"/>
      <c r="B8" s="76">
        <v>9</v>
      </c>
      <c r="C8" s="72"/>
      <c r="D8" s="73" t="s">
        <v>91</v>
      </c>
      <c r="E8" s="77">
        <f>COUNTIFS(B3:B32,"&gt;=20",B3:B32,"&lt;25")</f>
        <v>9</v>
      </c>
    </row>
    <row r="9" spans="1:5">
      <c r="A9" s="72"/>
      <c r="B9" s="76">
        <v>34</v>
      </c>
      <c r="C9" s="72"/>
      <c r="D9" s="73" t="s">
        <v>92</v>
      </c>
      <c r="E9" s="77">
        <f>COUNTIFS(B3:B32,"&gt;=25",B3:B32,"&lt;30")</f>
        <v>4</v>
      </c>
    </row>
    <row r="10" spans="1:5">
      <c r="A10" s="72"/>
      <c r="B10" s="76">
        <v>14</v>
      </c>
      <c r="C10" s="72"/>
      <c r="D10" s="73" t="s">
        <v>93</v>
      </c>
      <c r="E10" s="77">
        <f>COUNTIFS(B3:B32,"&gt;=30",B3:B32,"&lt;35")</f>
        <v>4</v>
      </c>
    </row>
    <row r="11" spans="1:5">
      <c r="A11" s="72"/>
      <c r="B11" s="76">
        <v>27</v>
      </c>
      <c r="D11" s="75" t="s">
        <v>48</v>
      </c>
      <c r="E11" s="78">
        <f>SUM(E4:E10)</f>
        <v>30</v>
      </c>
    </row>
    <row r="12" spans="1:5">
      <c r="A12" s="72"/>
      <c r="B12" s="76">
        <v>18</v>
      </c>
    </row>
    <row r="13" spans="1:5">
      <c r="A13" s="72"/>
      <c r="B13" s="76">
        <v>13</v>
      </c>
    </row>
    <row r="14" spans="1:5">
      <c r="A14" s="72"/>
      <c r="B14" s="76">
        <v>21</v>
      </c>
    </row>
    <row r="15" spans="1:5">
      <c r="A15" s="72"/>
      <c r="B15" s="76">
        <v>32</v>
      </c>
    </row>
    <row r="16" spans="1:5">
      <c r="A16" s="72"/>
      <c r="B16" s="76">
        <v>22</v>
      </c>
    </row>
    <row r="17" spans="1:2">
      <c r="A17" s="72"/>
      <c r="B17" s="76">
        <v>23</v>
      </c>
    </row>
    <row r="18" spans="1:2">
      <c r="A18" s="72"/>
      <c r="B18" s="76">
        <v>27</v>
      </c>
    </row>
    <row r="19" spans="1:2">
      <c r="A19" s="72"/>
      <c r="B19" s="76">
        <v>13</v>
      </c>
    </row>
    <row r="20" spans="1:2">
      <c r="A20" s="72"/>
      <c r="B20" s="76">
        <v>13</v>
      </c>
    </row>
    <row r="21" spans="1:2">
      <c r="A21" s="72"/>
      <c r="B21" s="76">
        <v>19</v>
      </c>
    </row>
    <row r="22" spans="1:2">
      <c r="A22" s="72"/>
      <c r="B22" s="76">
        <v>25</v>
      </c>
    </row>
    <row r="23" spans="1:2">
      <c r="A23" s="72"/>
      <c r="B23" s="76">
        <v>19</v>
      </c>
    </row>
    <row r="24" spans="1:2">
      <c r="A24" s="72"/>
      <c r="B24" s="76">
        <v>30</v>
      </c>
    </row>
    <row r="25" spans="1:2">
      <c r="A25" s="72"/>
      <c r="B25" s="76">
        <v>20</v>
      </c>
    </row>
    <row r="26" spans="1:2">
      <c r="A26" s="72"/>
      <c r="B26" s="76">
        <v>24</v>
      </c>
    </row>
    <row r="27" spans="1:2">
      <c r="A27" s="72"/>
      <c r="B27" s="76">
        <v>31</v>
      </c>
    </row>
    <row r="28" spans="1:2">
      <c r="A28" s="72"/>
      <c r="B28" s="76">
        <v>18</v>
      </c>
    </row>
    <row r="29" spans="1:2">
      <c r="A29" s="72"/>
      <c r="B29" s="76">
        <v>19</v>
      </c>
    </row>
    <row r="30" spans="1:2">
      <c r="A30" s="72"/>
      <c r="B30" s="76">
        <v>13</v>
      </c>
    </row>
    <row r="31" spans="1:2">
      <c r="A31" s="72"/>
      <c r="B31" s="76">
        <v>24</v>
      </c>
    </row>
    <row r="32" spans="1:2">
      <c r="A32" s="72"/>
      <c r="B32" s="79">
        <v>22</v>
      </c>
    </row>
  </sheetData>
  <mergeCells count="1">
    <mergeCell ref="D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FF"/>
    <outlinePr summaryBelow="0" summaryRight="0"/>
  </sheetPr>
  <dimension ref="A1:N18"/>
  <sheetViews>
    <sheetView workbookViewId="0">
      <selection sqref="A1:K1"/>
    </sheetView>
  </sheetViews>
  <sheetFormatPr baseColWidth="10" defaultColWidth="12.6640625" defaultRowHeight="15.75" customHeight="1"/>
  <cols>
    <col min="1" max="1" width="3" customWidth="1"/>
    <col min="2" max="2" width="27.6640625" customWidth="1"/>
    <col min="3" max="3" width="3.109375" customWidth="1"/>
    <col min="4" max="4" width="40" customWidth="1"/>
    <col min="5" max="5" width="8.77734375" customWidth="1"/>
    <col min="6" max="6" width="16.33203125" customWidth="1"/>
    <col min="11" max="11" width="3.6640625" customWidth="1"/>
    <col min="12" max="14" width="12.6640625" hidden="1"/>
  </cols>
  <sheetData>
    <row r="1" spans="1:14" ht="60.75" customHeight="1">
      <c r="A1" s="258" t="s">
        <v>94</v>
      </c>
      <c r="B1" s="220"/>
      <c r="C1" s="220"/>
      <c r="D1" s="220"/>
      <c r="E1" s="220"/>
      <c r="F1" s="220"/>
      <c r="G1" s="220"/>
      <c r="H1" s="220"/>
      <c r="I1" s="220"/>
      <c r="J1" s="220"/>
      <c r="K1" s="220"/>
    </row>
    <row r="2" spans="1:14" ht="13.2">
      <c r="A2" s="80"/>
      <c r="B2" s="80"/>
      <c r="C2" s="80"/>
      <c r="D2" s="80"/>
      <c r="E2" s="80"/>
      <c r="F2" s="80"/>
      <c r="G2" s="80"/>
      <c r="H2" s="80"/>
      <c r="I2" s="80"/>
      <c r="J2" s="80"/>
      <c r="K2" s="80"/>
    </row>
    <row r="3" spans="1:14" ht="15">
      <c r="A3" s="81"/>
      <c r="B3" s="254" t="s">
        <v>95</v>
      </c>
      <c r="C3" s="82"/>
      <c r="D3" s="83" t="s">
        <v>96</v>
      </c>
      <c r="E3" s="257" t="s">
        <v>97</v>
      </c>
      <c r="F3" s="220"/>
      <c r="G3" s="220"/>
      <c r="H3" s="220"/>
      <c r="I3" s="220"/>
      <c r="J3" s="220"/>
      <c r="K3" s="80"/>
    </row>
    <row r="4" spans="1:14" ht="15">
      <c r="A4" s="81"/>
      <c r="B4" s="220"/>
      <c r="C4" s="82"/>
      <c r="D4" s="83" t="s">
        <v>98</v>
      </c>
      <c r="E4" s="257" t="s">
        <v>97</v>
      </c>
      <c r="F4" s="220"/>
      <c r="G4" s="220"/>
      <c r="H4" s="220"/>
      <c r="I4" s="220"/>
      <c r="J4" s="220"/>
      <c r="K4" s="80"/>
    </row>
    <row r="5" spans="1:14" ht="15">
      <c r="A5" s="81"/>
      <c r="B5" s="220"/>
      <c r="C5" s="82"/>
      <c r="D5" s="83" t="s">
        <v>99</v>
      </c>
      <c r="E5" s="257" t="s">
        <v>97</v>
      </c>
      <c r="F5" s="220"/>
      <c r="G5" s="220"/>
      <c r="H5" s="220"/>
      <c r="I5" s="220"/>
      <c r="J5" s="220"/>
      <c r="K5" s="80"/>
    </row>
    <row r="6" spans="1:14" ht="15">
      <c r="A6" s="81"/>
      <c r="B6" s="220"/>
      <c r="C6" s="82"/>
      <c r="D6" s="83" t="s">
        <v>100</v>
      </c>
      <c r="E6" s="259"/>
      <c r="F6" s="220"/>
      <c r="G6" s="257" t="s">
        <v>97</v>
      </c>
      <c r="H6" s="220"/>
      <c r="I6" s="220"/>
      <c r="J6" s="220"/>
      <c r="K6" s="80"/>
      <c r="L6" s="7" t="s">
        <v>101</v>
      </c>
      <c r="N6" s="7" t="s">
        <v>102</v>
      </c>
    </row>
    <row r="7" spans="1:14" ht="15">
      <c r="A7" s="81"/>
      <c r="B7" s="220"/>
      <c r="C7" s="82"/>
      <c r="D7" s="83" t="s">
        <v>103</v>
      </c>
      <c r="E7" s="257" t="s">
        <v>97</v>
      </c>
      <c r="F7" s="220"/>
      <c r="G7" s="220"/>
      <c r="H7" s="220"/>
      <c r="I7" s="220"/>
      <c r="J7" s="220"/>
      <c r="K7" s="80"/>
      <c r="L7" s="7"/>
      <c r="N7" s="7" t="s">
        <v>104</v>
      </c>
    </row>
    <row r="8" spans="1:14" ht="15">
      <c r="A8" s="86"/>
      <c r="B8" s="87"/>
      <c r="C8" s="87"/>
      <c r="D8" s="87"/>
      <c r="E8" s="88"/>
      <c r="F8" s="88"/>
      <c r="G8" s="88"/>
      <c r="H8" s="88"/>
      <c r="I8" s="88"/>
      <c r="J8" s="88"/>
      <c r="K8" s="80"/>
    </row>
    <row r="9" spans="1:14" ht="30" customHeight="1">
      <c r="A9" s="81"/>
      <c r="B9" s="254" t="s">
        <v>105</v>
      </c>
      <c r="C9" s="82"/>
      <c r="D9" s="255" t="s">
        <v>106</v>
      </c>
      <c r="E9" s="89" t="b">
        <v>0</v>
      </c>
      <c r="F9" s="256" t="s">
        <v>107</v>
      </c>
      <c r="G9" s="220"/>
      <c r="H9" s="220"/>
      <c r="I9" s="220"/>
      <c r="J9" s="220"/>
      <c r="K9" s="80"/>
    </row>
    <row r="10" spans="1:14" ht="30" customHeight="1">
      <c r="A10" s="81"/>
      <c r="B10" s="220"/>
      <c r="C10" s="82"/>
      <c r="D10" s="220"/>
      <c r="E10" s="89" t="b">
        <v>0</v>
      </c>
      <c r="F10" s="256" t="s">
        <v>108</v>
      </c>
      <c r="G10" s="220"/>
      <c r="H10" s="220"/>
      <c r="I10" s="220"/>
      <c r="J10" s="220"/>
      <c r="K10" s="80"/>
    </row>
    <row r="11" spans="1:14" ht="30" customHeight="1">
      <c r="A11" s="81"/>
      <c r="B11" s="220"/>
      <c r="C11" s="82"/>
      <c r="D11" s="220"/>
      <c r="E11" s="89" t="b">
        <v>0</v>
      </c>
      <c r="F11" s="256" t="s">
        <v>109</v>
      </c>
      <c r="G11" s="220"/>
      <c r="H11" s="220"/>
      <c r="I11" s="220"/>
      <c r="J11" s="220"/>
      <c r="K11" s="80"/>
    </row>
    <row r="12" spans="1:14" ht="15">
      <c r="A12" s="86"/>
      <c r="B12" s="87"/>
      <c r="C12" s="87"/>
      <c r="D12" s="87"/>
      <c r="E12" s="88"/>
      <c r="F12" s="88"/>
      <c r="G12" s="88"/>
      <c r="H12" s="88"/>
      <c r="I12" s="88"/>
      <c r="J12" s="88"/>
      <c r="K12" s="80"/>
    </row>
    <row r="13" spans="1:14" ht="15">
      <c r="A13" s="81"/>
      <c r="B13" s="254" t="s">
        <v>110</v>
      </c>
      <c r="C13" s="82"/>
      <c r="D13" s="255" t="s">
        <v>111</v>
      </c>
      <c r="E13" s="84" t="b">
        <v>0</v>
      </c>
      <c r="F13" s="257" t="s">
        <v>112</v>
      </c>
      <c r="G13" s="220"/>
      <c r="H13" s="220"/>
      <c r="I13" s="220"/>
      <c r="J13" s="220"/>
      <c r="K13" s="80"/>
    </row>
    <row r="14" spans="1:14" ht="15">
      <c r="A14" s="81"/>
      <c r="B14" s="220"/>
      <c r="C14" s="82"/>
      <c r="D14" s="220"/>
      <c r="E14" s="84" t="b">
        <v>0</v>
      </c>
      <c r="F14" s="257" t="s">
        <v>113</v>
      </c>
      <c r="G14" s="220"/>
      <c r="H14" s="220"/>
      <c r="I14" s="220"/>
      <c r="J14" s="220"/>
      <c r="K14" s="80"/>
    </row>
    <row r="15" spans="1:14" ht="15">
      <c r="A15" s="81"/>
      <c r="B15" s="220"/>
      <c r="C15" s="82"/>
      <c r="D15" s="220"/>
      <c r="E15" s="84" t="b">
        <v>0</v>
      </c>
      <c r="F15" s="257" t="s">
        <v>114</v>
      </c>
      <c r="G15" s="220"/>
      <c r="H15" s="220"/>
      <c r="I15" s="220"/>
      <c r="J15" s="220"/>
      <c r="K15" s="80"/>
    </row>
    <row r="16" spans="1:14" ht="15">
      <c r="A16" s="81"/>
      <c r="B16" s="220"/>
      <c r="C16" s="82"/>
      <c r="D16" s="220"/>
      <c r="E16" s="84" t="b">
        <v>0</v>
      </c>
      <c r="F16" s="257" t="s">
        <v>115</v>
      </c>
      <c r="G16" s="220"/>
      <c r="H16" s="220"/>
      <c r="I16" s="220"/>
      <c r="J16" s="220"/>
      <c r="K16" s="80"/>
    </row>
    <row r="17" spans="1:11" ht="15">
      <c r="A17" s="81"/>
      <c r="B17" s="220"/>
      <c r="C17" s="82"/>
      <c r="D17" s="220"/>
      <c r="E17" s="84" t="b">
        <v>0</v>
      </c>
      <c r="F17" s="257" t="s">
        <v>116</v>
      </c>
      <c r="G17" s="220"/>
      <c r="H17" s="220"/>
      <c r="I17" s="220"/>
      <c r="J17" s="220"/>
      <c r="K17" s="80"/>
    </row>
    <row r="18" spans="1:11" ht="13.2">
      <c r="A18" s="80"/>
      <c r="B18" s="80"/>
      <c r="C18" s="80"/>
      <c r="D18" s="80"/>
      <c r="E18" s="80"/>
      <c r="F18" s="80"/>
      <c r="G18" s="80"/>
      <c r="H18" s="80"/>
      <c r="I18" s="80"/>
      <c r="J18" s="80"/>
      <c r="K18" s="80"/>
    </row>
  </sheetData>
  <mergeCells count="20">
    <mergeCell ref="F15:J15"/>
    <mergeCell ref="F16:J16"/>
    <mergeCell ref="F17:J17"/>
    <mergeCell ref="A1:K1"/>
    <mergeCell ref="E3:J3"/>
    <mergeCell ref="E4:J4"/>
    <mergeCell ref="E5:J5"/>
    <mergeCell ref="E6:F6"/>
    <mergeCell ref="G6:J6"/>
    <mergeCell ref="E7:J7"/>
    <mergeCell ref="F9:J9"/>
    <mergeCell ref="F10:J10"/>
    <mergeCell ref="F11:J11"/>
    <mergeCell ref="F13:J13"/>
    <mergeCell ref="F14:J14"/>
    <mergeCell ref="B3:B7"/>
    <mergeCell ref="B9:B11"/>
    <mergeCell ref="D9:D11"/>
    <mergeCell ref="B13:B17"/>
    <mergeCell ref="D13:D17"/>
  </mergeCells>
  <dataValidations count="1">
    <dataValidation type="list" allowBlank="1" sqref="E6" xr:uid="{00000000-0002-0000-0700-000000000000}">
      <formula1>$N$6:$N$7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00"/>
    <outlinePr summaryBelow="0" summaryRight="0"/>
  </sheetPr>
  <dimension ref="A1:Z1001"/>
  <sheetViews>
    <sheetView workbookViewId="0">
      <selection sqref="A1:I1"/>
    </sheetView>
  </sheetViews>
  <sheetFormatPr baseColWidth="10" defaultColWidth="12.6640625" defaultRowHeight="15.75" customHeight="1"/>
  <cols>
    <col min="1" max="1" width="21.109375" customWidth="1"/>
    <col min="2" max="2" width="13.77734375" customWidth="1"/>
    <col min="9" max="9" width="26.33203125" customWidth="1"/>
  </cols>
  <sheetData>
    <row r="1" spans="1:26" ht="29.4">
      <c r="A1" s="260" t="s">
        <v>117</v>
      </c>
      <c r="B1" s="220"/>
      <c r="C1" s="220"/>
      <c r="D1" s="220"/>
      <c r="E1" s="220"/>
      <c r="F1" s="220"/>
      <c r="G1" s="220"/>
      <c r="H1" s="220"/>
      <c r="I1" s="220"/>
    </row>
    <row r="2" spans="1:26" ht="43.5" customHeight="1">
      <c r="A2" s="90" t="s">
        <v>118</v>
      </c>
      <c r="B2" s="261" t="s">
        <v>119</v>
      </c>
      <c r="C2" s="235"/>
      <c r="D2" s="235"/>
      <c r="E2" s="235"/>
      <c r="F2" s="235"/>
      <c r="G2" s="235"/>
      <c r="H2" s="236"/>
      <c r="I2" s="91" t="s">
        <v>120</v>
      </c>
    </row>
    <row r="3" spans="1:26" ht="43.5" customHeight="1">
      <c r="A3" s="92" t="s">
        <v>121</v>
      </c>
      <c r="B3" s="93" t="s">
        <v>122</v>
      </c>
      <c r="C3" s="93" t="s">
        <v>123</v>
      </c>
      <c r="D3" s="94" t="s">
        <v>124</v>
      </c>
      <c r="E3" s="94" t="s">
        <v>125</v>
      </c>
      <c r="F3" s="94" t="s">
        <v>126</v>
      </c>
      <c r="G3" s="94" t="s">
        <v>127</v>
      </c>
      <c r="H3" s="94" t="s">
        <v>128</v>
      </c>
      <c r="I3" s="95" t="s">
        <v>129</v>
      </c>
    </row>
    <row r="4" spans="1:26" ht="16.8">
      <c r="A4" s="96"/>
      <c r="B4" s="94">
        <v>10000</v>
      </c>
      <c r="C4" s="94">
        <v>1000</v>
      </c>
      <c r="D4" s="94">
        <v>100</v>
      </c>
      <c r="E4" s="94">
        <v>10</v>
      </c>
      <c r="F4" s="94">
        <v>0</v>
      </c>
      <c r="G4" s="94">
        <v>0.1</v>
      </c>
      <c r="H4" s="94">
        <v>0.01</v>
      </c>
      <c r="I4" s="97"/>
    </row>
    <row r="5" spans="1:26" ht="17.399999999999999">
      <c r="A5" s="98"/>
      <c r="B5" s="99" t="s">
        <v>130</v>
      </c>
      <c r="C5" s="99" t="s">
        <v>131</v>
      </c>
      <c r="D5" s="99" t="s">
        <v>132</v>
      </c>
      <c r="E5" s="99" t="s">
        <v>133</v>
      </c>
      <c r="F5" s="99" t="s">
        <v>134</v>
      </c>
      <c r="G5" s="99" t="s">
        <v>135</v>
      </c>
      <c r="H5" s="99" t="s">
        <v>136</v>
      </c>
      <c r="I5" s="100"/>
      <c r="U5" s="101"/>
      <c r="V5" s="101"/>
      <c r="W5" s="101"/>
      <c r="X5" s="101"/>
      <c r="Y5" s="101"/>
      <c r="Z5" s="101"/>
    </row>
    <row r="6" spans="1:26" ht="16.8">
      <c r="A6" s="102">
        <v>132</v>
      </c>
      <c r="B6" s="103"/>
      <c r="C6" s="103"/>
      <c r="D6" s="104">
        <v>100</v>
      </c>
      <c r="E6" s="104">
        <v>30</v>
      </c>
      <c r="F6" s="104">
        <v>2</v>
      </c>
      <c r="G6" s="103"/>
      <c r="H6" s="103"/>
      <c r="I6" s="105">
        <f>SUM(D6:H6)</f>
        <v>132</v>
      </c>
    </row>
    <row r="7" spans="1:26" ht="16.8">
      <c r="A7" s="102">
        <v>11299.63</v>
      </c>
      <c r="B7" s="104">
        <v>10000</v>
      </c>
      <c r="C7" s="104">
        <v>1000</v>
      </c>
      <c r="D7" s="104">
        <v>200</v>
      </c>
      <c r="E7" s="104">
        <v>90</v>
      </c>
      <c r="F7" s="104">
        <v>9</v>
      </c>
      <c r="G7" s="104">
        <v>0.3</v>
      </c>
      <c r="H7" s="104">
        <v>0.33</v>
      </c>
      <c r="I7" s="105">
        <f t="shared" ref="I7:I9" si="0">SUM(B7:H7)</f>
        <v>11299.63</v>
      </c>
    </row>
    <row r="8" spans="1:26" ht="16.8">
      <c r="A8" s="102">
        <v>569</v>
      </c>
      <c r="B8" s="103"/>
      <c r="C8" s="103"/>
      <c r="D8" s="104">
        <v>500</v>
      </c>
      <c r="E8" s="104">
        <v>60</v>
      </c>
      <c r="F8" s="104">
        <v>9</v>
      </c>
      <c r="G8" s="103"/>
      <c r="H8" s="103"/>
      <c r="I8" s="105">
        <f t="shared" si="0"/>
        <v>569</v>
      </c>
    </row>
    <row r="9" spans="1:26" ht="16.8">
      <c r="A9" s="102">
        <v>12</v>
      </c>
      <c r="B9" s="103"/>
      <c r="C9" s="103"/>
      <c r="D9" s="103"/>
      <c r="E9" s="104">
        <v>10</v>
      </c>
      <c r="F9" s="104">
        <v>2</v>
      </c>
      <c r="G9" s="103"/>
      <c r="H9" s="103"/>
      <c r="I9" s="105">
        <f t="shared" si="0"/>
        <v>12</v>
      </c>
    </row>
    <row r="10" spans="1:26" ht="16.8">
      <c r="A10" s="106"/>
      <c r="B10" s="103"/>
      <c r="C10" s="103"/>
      <c r="D10" s="103"/>
      <c r="E10" s="103"/>
      <c r="F10" s="103"/>
      <c r="G10" s="103"/>
      <c r="H10" s="103"/>
      <c r="I10" s="105">
        <v>0</v>
      </c>
    </row>
    <row r="11" spans="1:26" ht="16.8">
      <c r="A11" s="106"/>
      <c r="B11" s="103"/>
      <c r="C11" s="103"/>
      <c r="D11" s="103"/>
      <c r="E11" s="103"/>
      <c r="F11" s="103"/>
      <c r="G11" s="103"/>
      <c r="H11" s="103"/>
      <c r="I11" s="105">
        <v>0</v>
      </c>
    </row>
    <row r="12" spans="1:26" ht="16.8">
      <c r="A12" s="106"/>
      <c r="B12" s="103"/>
      <c r="C12" s="103"/>
      <c r="D12" s="103"/>
      <c r="E12" s="103"/>
      <c r="F12" s="103"/>
      <c r="G12" s="103"/>
      <c r="H12" s="103"/>
      <c r="I12" s="105">
        <v>0</v>
      </c>
    </row>
    <row r="13" spans="1:26" ht="16.8">
      <c r="A13" s="106"/>
      <c r="B13" s="103"/>
      <c r="C13" s="103"/>
      <c r="D13" s="103"/>
      <c r="E13" s="103"/>
      <c r="F13" s="103"/>
      <c r="G13" s="103"/>
      <c r="H13" s="103"/>
      <c r="I13" s="105">
        <v>0</v>
      </c>
    </row>
    <row r="14" spans="1:26" ht="16.8">
      <c r="A14" s="106"/>
      <c r="B14" s="103"/>
      <c r="C14" s="103"/>
      <c r="D14" s="103"/>
      <c r="E14" s="103"/>
      <c r="F14" s="103"/>
      <c r="G14" s="103"/>
      <c r="H14" s="103"/>
      <c r="I14" s="105">
        <v>0</v>
      </c>
    </row>
    <row r="15" spans="1:26" ht="16.8">
      <c r="A15" s="106"/>
      <c r="B15" s="103"/>
      <c r="C15" s="103"/>
      <c r="D15" s="103"/>
      <c r="E15" s="103"/>
      <c r="F15" s="103"/>
      <c r="G15" s="103"/>
      <c r="H15" s="103"/>
      <c r="I15" s="105">
        <v>0</v>
      </c>
    </row>
    <row r="16" spans="1:26" ht="16.8">
      <c r="A16" s="106"/>
      <c r="B16" s="103"/>
      <c r="C16" s="103"/>
      <c r="D16" s="103"/>
      <c r="E16" s="103"/>
      <c r="F16" s="103"/>
      <c r="G16" s="103"/>
      <c r="H16" s="103"/>
      <c r="I16" s="105">
        <v>0</v>
      </c>
    </row>
    <row r="17" spans="1:9" ht="16.8">
      <c r="A17" s="106"/>
      <c r="B17" s="103"/>
      <c r="C17" s="103"/>
      <c r="D17" s="103"/>
      <c r="E17" s="103"/>
      <c r="F17" s="103"/>
      <c r="G17" s="103"/>
      <c r="H17" s="103"/>
      <c r="I17" s="105">
        <v>0</v>
      </c>
    </row>
    <row r="18" spans="1:9" ht="16.8">
      <c r="A18" s="106"/>
      <c r="B18" s="103"/>
      <c r="C18" s="103"/>
      <c r="D18" s="103"/>
      <c r="E18" s="103"/>
      <c r="F18" s="103"/>
      <c r="G18" s="103"/>
      <c r="H18" s="103"/>
      <c r="I18" s="105">
        <v>0</v>
      </c>
    </row>
    <row r="19" spans="1:9" ht="16.8">
      <c r="A19" s="106"/>
      <c r="B19" s="103"/>
      <c r="C19" s="103"/>
      <c r="D19" s="103"/>
      <c r="E19" s="103"/>
      <c r="F19" s="103"/>
      <c r="G19" s="103"/>
      <c r="H19" s="103"/>
      <c r="I19" s="105">
        <v>0</v>
      </c>
    </row>
    <row r="20" spans="1:9" ht="16.8">
      <c r="A20" s="106"/>
      <c r="B20" s="103"/>
      <c r="C20" s="103"/>
      <c r="D20" s="103"/>
      <c r="E20" s="103"/>
      <c r="F20" s="103"/>
      <c r="G20" s="103"/>
      <c r="H20" s="103"/>
      <c r="I20" s="105">
        <v>0</v>
      </c>
    </row>
    <row r="21" spans="1:9" ht="16.8">
      <c r="A21" s="106"/>
      <c r="B21" s="103"/>
      <c r="C21" s="103"/>
      <c r="D21" s="103"/>
      <c r="E21" s="103"/>
      <c r="F21" s="103"/>
      <c r="G21" s="103"/>
      <c r="H21" s="103"/>
      <c r="I21" s="105">
        <v>0</v>
      </c>
    </row>
    <row r="22" spans="1:9" ht="16.8">
      <c r="A22" s="106"/>
      <c r="B22" s="103"/>
      <c r="C22" s="103"/>
      <c r="D22" s="103"/>
      <c r="E22" s="103"/>
      <c r="F22" s="103"/>
      <c r="G22" s="103"/>
      <c r="H22" s="103"/>
      <c r="I22" s="105">
        <v>0</v>
      </c>
    </row>
    <row r="23" spans="1:9" ht="16.8">
      <c r="A23" s="106"/>
      <c r="B23" s="103"/>
      <c r="C23" s="103"/>
      <c r="D23" s="103"/>
      <c r="E23" s="103"/>
      <c r="F23" s="103"/>
      <c r="G23" s="103"/>
      <c r="H23" s="103"/>
      <c r="I23" s="105">
        <v>0</v>
      </c>
    </row>
    <row r="37" spans="9:9" ht="13.2">
      <c r="I37" s="107"/>
    </row>
    <row r="38" spans="9:9" ht="13.2">
      <c r="I38" s="107"/>
    </row>
    <row r="39" spans="9:9" ht="13.2">
      <c r="I39" s="107"/>
    </row>
    <row r="40" spans="9:9" ht="13.2">
      <c r="I40" s="107"/>
    </row>
    <row r="41" spans="9:9" ht="13.2">
      <c r="I41" s="107"/>
    </row>
    <row r="42" spans="9:9" ht="13.2">
      <c r="I42" s="107"/>
    </row>
    <row r="43" spans="9:9" ht="13.2">
      <c r="I43" s="107"/>
    </row>
    <row r="44" spans="9:9" ht="13.2">
      <c r="I44" s="107"/>
    </row>
    <row r="45" spans="9:9" ht="13.2">
      <c r="I45" s="107"/>
    </row>
    <row r="46" spans="9:9" ht="13.2">
      <c r="I46" s="107"/>
    </row>
    <row r="47" spans="9:9" ht="13.2">
      <c r="I47" s="107"/>
    </row>
    <row r="48" spans="9:9" ht="13.2">
      <c r="I48" s="107"/>
    </row>
    <row r="49" spans="9:9" ht="13.2">
      <c r="I49" s="107"/>
    </row>
    <row r="50" spans="9:9" ht="13.2">
      <c r="I50" s="107"/>
    </row>
    <row r="51" spans="9:9" ht="13.2">
      <c r="I51" s="107"/>
    </row>
    <row r="52" spans="9:9" ht="13.2">
      <c r="I52" s="107"/>
    </row>
    <row r="53" spans="9:9" ht="13.2">
      <c r="I53" s="107"/>
    </row>
    <row r="54" spans="9:9" ht="13.2">
      <c r="I54" s="107"/>
    </row>
    <row r="55" spans="9:9" ht="13.2">
      <c r="I55" s="107"/>
    </row>
    <row r="56" spans="9:9" ht="13.2">
      <c r="I56" s="107"/>
    </row>
    <row r="57" spans="9:9" ht="13.2">
      <c r="I57" s="107"/>
    </row>
    <row r="58" spans="9:9" ht="13.2">
      <c r="I58" s="107"/>
    </row>
    <row r="59" spans="9:9" ht="13.2">
      <c r="I59" s="107"/>
    </row>
    <row r="60" spans="9:9" ht="13.2">
      <c r="I60" s="107"/>
    </row>
    <row r="61" spans="9:9" ht="13.2">
      <c r="I61" s="107"/>
    </row>
    <row r="62" spans="9:9" ht="13.2">
      <c r="I62" s="107"/>
    </row>
    <row r="63" spans="9:9" ht="13.2">
      <c r="I63" s="107"/>
    </row>
    <row r="64" spans="9:9" ht="13.2">
      <c r="I64" s="107"/>
    </row>
    <row r="65" spans="9:9" ht="13.2">
      <c r="I65" s="107"/>
    </row>
    <row r="66" spans="9:9" ht="13.2">
      <c r="I66" s="107"/>
    </row>
    <row r="67" spans="9:9" ht="13.2">
      <c r="I67" s="107"/>
    </row>
    <row r="68" spans="9:9" ht="13.2">
      <c r="I68" s="107"/>
    </row>
    <row r="69" spans="9:9" ht="13.2">
      <c r="I69" s="107"/>
    </row>
    <row r="70" spans="9:9" ht="13.2">
      <c r="I70" s="107"/>
    </row>
    <row r="71" spans="9:9" ht="13.2">
      <c r="I71" s="107"/>
    </row>
    <row r="72" spans="9:9" ht="13.2">
      <c r="I72" s="107"/>
    </row>
    <row r="73" spans="9:9" ht="13.2">
      <c r="I73" s="107"/>
    </row>
    <row r="74" spans="9:9" ht="13.2">
      <c r="I74" s="107"/>
    </row>
    <row r="75" spans="9:9" ht="13.2">
      <c r="I75" s="107"/>
    </row>
    <row r="76" spans="9:9" ht="13.2">
      <c r="I76" s="107"/>
    </row>
    <row r="77" spans="9:9" ht="13.2">
      <c r="I77" s="107"/>
    </row>
    <row r="78" spans="9:9" ht="13.2">
      <c r="I78" s="107"/>
    </row>
    <row r="79" spans="9:9" ht="13.2">
      <c r="I79" s="107"/>
    </row>
    <row r="80" spans="9:9" ht="13.2">
      <c r="I80" s="107"/>
    </row>
    <row r="81" spans="9:9" ht="13.2">
      <c r="I81" s="107"/>
    </row>
    <row r="82" spans="9:9" ht="13.2">
      <c r="I82" s="107"/>
    </row>
    <row r="83" spans="9:9" ht="13.2">
      <c r="I83" s="107"/>
    </row>
    <row r="84" spans="9:9" ht="13.2">
      <c r="I84" s="107"/>
    </row>
    <row r="85" spans="9:9" ht="13.2">
      <c r="I85" s="107"/>
    </row>
    <row r="86" spans="9:9" ht="13.2">
      <c r="I86" s="107"/>
    </row>
    <row r="87" spans="9:9" ht="13.2">
      <c r="I87" s="107"/>
    </row>
    <row r="88" spans="9:9" ht="13.2">
      <c r="I88" s="107"/>
    </row>
    <row r="89" spans="9:9" ht="13.2">
      <c r="I89" s="107"/>
    </row>
    <row r="90" spans="9:9" ht="13.2">
      <c r="I90" s="107"/>
    </row>
    <row r="91" spans="9:9" ht="13.2">
      <c r="I91" s="107"/>
    </row>
    <row r="92" spans="9:9" ht="13.2">
      <c r="I92" s="107"/>
    </row>
    <row r="93" spans="9:9" ht="13.2">
      <c r="I93" s="107"/>
    </row>
    <row r="94" spans="9:9" ht="13.2">
      <c r="I94" s="107"/>
    </row>
    <row r="95" spans="9:9" ht="13.2">
      <c r="I95" s="107"/>
    </row>
    <row r="96" spans="9:9" ht="13.2">
      <c r="I96" s="107"/>
    </row>
    <row r="97" spans="9:9" ht="13.2">
      <c r="I97" s="107"/>
    </row>
    <row r="98" spans="9:9" ht="13.2">
      <c r="I98" s="107"/>
    </row>
    <row r="99" spans="9:9" ht="13.2">
      <c r="I99" s="107"/>
    </row>
    <row r="100" spans="9:9" ht="13.2">
      <c r="I100" s="107"/>
    </row>
    <row r="101" spans="9:9" ht="13.2">
      <c r="I101" s="107"/>
    </row>
    <row r="102" spans="9:9" ht="13.2">
      <c r="I102" s="107"/>
    </row>
    <row r="103" spans="9:9" ht="13.2">
      <c r="I103" s="107"/>
    </row>
    <row r="104" spans="9:9" ht="13.2">
      <c r="I104" s="107"/>
    </row>
    <row r="105" spans="9:9" ht="13.2">
      <c r="I105" s="107"/>
    </row>
    <row r="106" spans="9:9" ht="13.2">
      <c r="I106" s="107"/>
    </row>
    <row r="107" spans="9:9" ht="13.2">
      <c r="I107" s="107"/>
    </row>
    <row r="108" spans="9:9" ht="13.2">
      <c r="I108" s="107"/>
    </row>
    <row r="109" spans="9:9" ht="13.2">
      <c r="I109" s="107"/>
    </row>
    <row r="110" spans="9:9" ht="13.2">
      <c r="I110" s="107"/>
    </row>
    <row r="111" spans="9:9" ht="13.2">
      <c r="I111" s="107"/>
    </row>
    <row r="112" spans="9:9" ht="13.2">
      <c r="I112" s="107"/>
    </row>
    <row r="113" spans="9:9" ht="13.2">
      <c r="I113" s="107"/>
    </row>
    <row r="114" spans="9:9" ht="13.2">
      <c r="I114" s="107"/>
    </row>
    <row r="115" spans="9:9" ht="13.2">
      <c r="I115" s="107"/>
    </row>
    <row r="116" spans="9:9" ht="13.2">
      <c r="I116" s="107"/>
    </row>
    <row r="117" spans="9:9" ht="13.2">
      <c r="I117" s="107"/>
    </row>
    <row r="118" spans="9:9" ht="13.2">
      <c r="I118" s="107"/>
    </row>
    <row r="119" spans="9:9" ht="13.2">
      <c r="I119" s="107"/>
    </row>
    <row r="120" spans="9:9" ht="13.2">
      <c r="I120" s="107"/>
    </row>
    <row r="121" spans="9:9" ht="13.2">
      <c r="I121" s="107"/>
    </row>
    <row r="122" spans="9:9" ht="13.2">
      <c r="I122" s="107"/>
    </row>
    <row r="123" spans="9:9" ht="13.2">
      <c r="I123" s="107"/>
    </row>
    <row r="124" spans="9:9" ht="13.2">
      <c r="I124" s="107"/>
    </row>
    <row r="125" spans="9:9" ht="13.2">
      <c r="I125" s="107"/>
    </row>
    <row r="126" spans="9:9" ht="13.2">
      <c r="I126" s="107"/>
    </row>
    <row r="127" spans="9:9" ht="13.2">
      <c r="I127" s="107"/>
    </row>
    <row r="128" spans="9:9" ht="13.2">
      <c r="I128" s="107"/>
    </row>
    <row r="129" spans="9:9" ht="13.2">
      <c r="I129" s="107"/>
    </row>
    <row r="130" spans="9:9" ht="13.2">
      <c r="I130" s="107"/>
    </row>
    <row r="131" spans="9:9" ht="13.2">
      <c r="I131" s="107"/>
    </row>
    <row r="132" spans="9:9" ht="13.2">
      <c r="I132" s="107"/>
    </row>
    <row r="133" spans="9:9" ht="13.2">
      <c r="I133" s="107"/>
    </row>
    <row r="134" spans="9:9" ht="13.2">
      <c r="I134" s="107"/>
    </row>
    <row r="135" spans="9:9" ht="13.2">
      <c r="I135" s="107"/>
    </row>
    <row r="136" spans="9:9" ht="13.2">
      <c r="I136" s="107"/>
    </row>
    <row r="137" spans="9:9" ht="13.2">
      <c r="I137" s="107"/>
    </row>
    <row r="138" spans="9:9" ht="13.2">
      <c r="I138" s="107"/>
    </row>
    <row r="139" spans="9:9" ht="13.2">
      <c r="I139" s="107"/>
    </row>
    <row r="140" spans="9:9" ht="13.2">
      <c r="I140" s="107"/>
    </row>
    <row r="141" spans="9:9" ht="13.2">
      <c r="I141" s="107"/>
    </row>
    <row r="142" spans="9:9" ht="13.2">
      <c r="I142" s="107"/>
    </row>
    <row r="143" spans="9:9" ht="13.2">
      <c r="I143" s="107"/>
    </row>
    <row r="144" spans="9:9" ht="13.2">
      <c r="I144" s="107"/>
    </row>
    <row r="145" spans="9:9" ht="13.2">
      <c r="I145" s="107"/>
    </row>
    <row r="146" spans="9:9" ht="13.2">
      <c r="I146" s="107"/>
    </row>
    <row r="147" spans="9:9" ht="13.2">
      <c r="I147" s="107"/>
    </row>
    <row r="148" spans="9:9" ht="13.2">
      <c r="I148" s="107"/>
    </row>
    <row r="149" spans="9:9" ht="13.2">
      <c r="I149" s="107"/>
    </row>
    <row r="150" spans="9:9" ht="13.2">
      <c r="I150" s="107"/>
    </row>
    <row r="151" spans="9:9" ht="13.2">
      <c r="I151" s="107"/>
    </row>
    <row r="152" spans="9:9" ht="13.2">
      <c r="I152" s="107"/>
    </row>
    <row r="153" spans="9:9" ht="13.2">
      <c r="I153" s="107"/>
    </row>
    <row r="154" spans="9:9" ht="13.2">
      <c r="I154" s="107"/>
    </row>
    <row r="155" spans="9:9" ht="13.2">
      <c r="I155" s="107"/>
    </row>
    <row r="156" spans="9:9" ht="13.2">
      <c r="I156" s="107"/>
    </row>
    <row r="157" spans="9:9" ht="13.2">
      <c r="I157" s="107"/>
    </row>
    <row r="158" spans="9:9" ht="13.2">
      <c r="I158" s="107"/>
    </row>
    <row r="159" spans="9:9" ht="13.2">
      <c r="I159" s="107"/>
    </row>
    <row r="160" spans="9:9" ht="13.2">
      <c r="I160" s="107"/>
    </row>
    <row r="161" spans="9:9" ht="13.2">
      <c r="I161" s="107"/>
    </row>
    <row r="162" spans="9:9" ht="13.2">
      <c r="I162" s="107"/>
    </row>
    <row r="163" spans="9:9" ht="13.2">
      <c r="I163" s="107"/>
    </row>
    <row r="164" spans="9:9" ht="13.2">
      <c r="I164" s="107"/>
    </row>
    <row r="165" spans="9:9" ht="13.2">
      <c r="I165" s="107"/>
    </row>
    <row r="166" spans="9:9" ht="13.2">
      <c r="I166" s="107"/>
    </row>
    <row r="167" spans="9:9" ht="13.2">
      <c r="I167" s="107"/>
    </row>
    <row r="168" spans="9:9" ht="13.2">
      <c r="I168" s="107"/>
    </row>
    <row r="169" spans="9:9" ht="13.2">
      <c r="I169" s="107"/>
    </row>
    <row r="170" spans="9:9" ht="13.2">
      <c r="I170" s="107"/>
    </row>
    <row r="171" spans="9:9" ht="13.2">
      <c r="I171" s="107"/>
    </row>
    <row r="172" spans="9:9" ht="13.2">
      <c r="I172" s="107"/>
    </row>
    <row r="173" spans="9:9" ht="13.2">
      <c r="I173" s="107"/>
    </row>
    <row r="174" spans="9:9" ht="13.2">
      <c r="I174" s="107"/>
    </row>
    <row r="175" spans="9:9" ht="13.2">
      <c r="I175" s="107"/>
    </row>
    <row r="176" spans="9:9" ht="13.2">
      <c r="I176" s="107"/>
    </row>
    <row r="177" spans="9:9" ht="13.2">
      <c r="I177" s="107"/>
    </row>
    <row r="178" spans="9:9" ht="13.2">
      <c r="I178" s="107"/>
    </row>
    <row r="179" spans="9:9" ht="13.2">
      <c r="I179" s="107"/>
    </row>
    <row r="180" spans="9:9" ht="13.2">
      <c r="I180" s="107"/>
    </row>
    <row r="181" spans="9:9" ht="13.2">
      <c r="I181" s="107"/>
    </row>
    <row r="182" spans="9:9" ht="13.2">
      <c r="I182" s="107"/>
    </row>
    <row r="183" spans="9:9" ht="13.2">
      <c r="I183" s="107"/>
    </row>
    <row r="184" spans="9:9" ht="13.2">
      <c r="I184" s="107"/>
    </row>
    <row r="185" spans="9:9" ht="13.2">
      <c r="I185" s="107"/>
    </row>
    <row r="186" spans="9:9" ht="13.2">
      <c r="I186" s="107"/>
    </row>
    <row r="187" spans="9:9" ht="13.2">
      <c r="I187" s="107"/>
    </row>
    <row r="188" spans="9:9" ht="13.2">
      <c r="I188" s="107"/>
    </row>
    <row r="189" spans="9:9" ht="13.2">
      <c r="I189" s="107"/>
    </row>
    <row r="190" spans="9:9" ht="13.2">
      <c r="I190" s="107"/>
    </row>
    <row r="191" spans="9:9" ht="13.2">
      <c r="I191" s="107"/>
    </row>
    <row r="192" spans="9:9" ht="13.2">
      <c r="I192" s="107"/>
    </row>
    <row r="193" spans="9:9" ht="13.2">
      <c r="I193" s="107"/>
    </row>
    <row r="194" spans="9:9" ht="13.2">
      <c r="I194" s="107"/>
    </row>
    <row r="195" spans="9:9" ht="13.2">
      <c r="I195" s="107"/>
    </row>
    <row r="196" spans="9:9" ht="13.2">
      <c r="I196" s="107"/>
    </row>
    <row r="197" spans="9:9" ht="13.2">
      <c r="I197" s="107"/>
    </row>
    <row r="198" spans="9:9" ht="13.2">
      <c r="I198" s="107"/>
    </row>
    <row r="199" spans="9:9" ht="13.2">
      <c r="I199" s="107"/>
    </row>
    <row r="200" spans="9:9" ht="13.2">
      <c r="I200" s="107"/>
    </row>
    <row r="201" spans="9:9" ht="13.2">
      <c r="I201" s="107"/>
    </row>
    <row r="202" spans="9:9" ht="13.2">
      <c r="I202" s="107"/>
    </row>
    <row r="203" spans="9:9" ht="13.2">
      <c r="I203" s="107"/>
    </row>
    <row r="204" spans="9:9" ht="13.2">
      <c r="I204" s="107"/>
    </row>
    <row r="205" spans="9:9" ht="13.2">
      <c r="I205" s="107"/>
    </row>
    <row r="206" spans="9:9" ht="13.2">
      <c r="I206" s="107"/>
    </row>
    <row r="207" spans="9:9" ht="13.2">
      <c r="I207" s="107"/>
    </row>
    <row r="208" spans="9:9" ht="13.2">
      <c r="I208" s="107"/>
    </row>
    <row r="209" spans="9:9" ht="13.2">
      <c r="I209" s="107"/>
    </row>
    <row r="210" spans="9:9" ht="13.2">
      <c r="I210" s="107"/>
    </row>
    <row r="211" spans="9:9" ht="13.2">
      <c r="I211" s="107"/>
    </row>
    <row r="212" spans="9:9" ht="13.2">
      <c r="I212" s="107"/>
    </row>
    <row r="213" spans="9:9" ht="13.2">
      <c r="I213" s="107"/>
    </row>
    <row r="214" spans="9:9" ht="13.2">
      <c r="I214" s="107"/>
    </row>
    <row r="215" spans="9:9" ht="13.2">
      <c r="I215" s="107"/>
    </row>
    <row r="216" spans="9:9" ht="13.2">
      <c r="I216" s="107"/>
    </row>
    <row r="217" spans="9:9" ht="13.2">
      <c r="I217" s="107"/>
    </row>
    <row r="218" spans="9:9" ht="13.2">
      <c r="I218" s="107"/>
    </row>
    <row r="219" spans="9:9" ht="13.2">
      <c r="I219" s="107"/>
    </row>
    <row r="220" spans="9:9" ht="13.2">
      <c r="I220" s="107"/>
    </row>
    <row r="221" spans="9:9" ht="13.2">
      <c r="I221" s="107"/>
    </row>
    <row r="222" spans="9:9" ht="13.2">
      <c r="I222" s="107"/>
    </row>
    <row r="223" spans="9:9" ht="13.2">
      <c r="I223" s="107"/>
    </row>
    <row r="224" spans="9:9" ht="13.2">
      <c r="I224" s="107"/>
    </row>
    <row r="225" spans="9:9" ht="13.2">
      <c r="I225" s="107"/>
    </row>
    <row r="226" spans="9:9" ht="13.2">
      <c r="I226" s="107"/>
    </row>
    <row r="227" spans="9:9" ht="13.2">
      <c r="I227" s="107"/>
    </row>
    <row r="228" spans="9:9" ht="13.2">
      <c r="I228" s="107"/>
    </row>
    <row r="229" spans="9:9" ht="13.2">
      <c r="I229" s="107"/>
    </row>
    <row r="230" spans="9:9" ht="13.2">
      <c r="I230" s="107"/>
    </row>
    <row r="231" spans="9:9" ht="13.2">
      <c r="I231" s="107"/>
    </row>
    <row r="232" spans="9:9" ht="13.2">
      <c r="I232" s="107"/>
    </row>
    <row r="233" spans="9:9" ht="13.2">
      <c r="I233" s="107"/>
    </row>
    <row r="234" spans="9:9" ht="13.2">
      <c r="I234" s="107"/>
    </row>
    <row r="235" spans="9:9" ht="13.2">
      <c r="I235" s="107"/>
    </row>
    <row r="236" spans="9:9" ht="13.2">
      <c r="I236" s="107"/>
    </row>
    <row r="237" spans="9:9" ht="13.2">
      <c r="I237" s="107"/>
    </row>
    <row r="238" spans="9:9" ht="13.2">
      <c r="I238" s="107"/>
    </row>
    <row r="239" spans="9:9" ht="13.2">
      <c r="I239" s="107"/>
    </row>
    <row r="240" spans="9:9" ht="13.2">
      <c r="I240" s="107"/>
    </row>
    <row r="241" spans="9:9" ht="13.2">
      <c r="I241" s="107"/>
    </row>
    <row r="242" spans="9:9" ht="13.2">
      <c r="I242" s="107"/>
    </row>
    <row r="243" spans="9:9" ht="13.2">
      <c r="I243" s="107"/>
    </row>
    <row r="244" spans="9:9" ht="13.2">
      <c r="I244" s="107"/>
    </row>
    <row r="245" spans="9:9" ht="13.2">
      <c r="I245" s="107"/>
    </row>
    <row r="246" spans="9:9" ht="13.2">
      <c r="I246" s="107"/>
    </row>
    <row r="247" spans="9:9" ht="13.2">
      <c r="I247" s="107"/>
    </row>
    <row r="248" spans="9:9" ht="13.2">
      <c r="I248" s="107"/>
    </row>
    <row r="249" spans="9:9" ht="13.2">
      <c r="I249" s="107"/>
    </row>
    <row r="250" spans="9:9" ht="13.2">
      <c r="I250" s="107"/>
    </row>
    <row r="251" spans="9:9" ht="13.2">
      <c r="I251" s="107"/>
    </row>
    <row r="252" spans="9:9" ht="13.2">
      <c r="I252" s="107"/>
    </row>
    <row r="253" spans="9:9" ht="13.2">
      <c r="I253" s="107"/>
    </row>
    <row r="254" spans="9:9" ht="13.2">
      <c r="I254" s="107"/>
    </row>
    <row r="255" spans="9:9" ht="13.2">
      <c r="I255" s="107"/>
    </row>
    <row r="256" spans="9:9" ht="13.2">
      <c r="I256" s="107"/>
    </row>
    <row r="257" spans="9:9" ht="13.2">
      <c r="I257" s="107"/>
    </row>
    <row r="258" spans="9:9" ht="13.2">
      <c r="I258" s="107"/>
    </row>
    <row r="259" spans="9:9" ht="13.2">
      <c r="I259" s="107"/>
    </row>
    <row r="260" spans="9:9" ht="13.2">
      <c r="I260" s="107"/>
    </row>
    <row r="261" spans="9:9" ht="13.2">
      <c r="I261" s="107"/>
    </row>
    <row r="262" spans="9:9" ht="13.2">
      <c r="I262" s="107"/>
    </row>
    <row r="263" spans="9:9" ht="13.2">
      <c r="I263" s="107"/>
    </row>
    <row r="264" spans="9:9" ht="13.2">
      <c r="I264" s="107"/>
    </row>
    <row r="265" spans="9:9" ht="13.2">
      <c r="I265" s="107"/>
    </row>
    <row r="266" spans="9:9" ht="13.2">
      <c r="I266" s="107"/>
    </row>
    <row r="267" spans="9:9" ht="13.2">
      <c r="I267" s="107"/>
    </row>
    <row r="268" spans="9:9" ht="13.2">
      <c r="I268" s="107"/>
    </row>
    <row r="269" spans="9:9" ht="13.2">
      <c r="I269" s="107"/>
    </row>
    <row r="270" spans="9:9" ht="13.2">
      <c r="I270" s="107"/>
    </row>
    <row r="271" spans="9:9" ht="13.2">
      <c r="I271" s="107"/>
    </row>
    <row r="272" spans="9:9" ht="13.2">
      <c r="I272" s="107"/>
    </row>
    <row r="273" spans="9:9" ht="13.2">
      <c r="I273" s="107"/>
    </row>
    <row r="274" spans="9:9" ht="13.2">
      <c r="I274" s="107"/>
    </row>
    <row r="275" spans="9:9" ht="13.2">
      <c r="I275" s="107"/>
    </row>
    <row r="276" spans="9:9" ht="13.2">
      <c r="I276" s="107"/>
    </row>
    <row r="277" spans="9:9" ht="13.2">
      <c r="I277" s="107"/>
    </row>
    <row r="278" spans="9:9" ht="13.2">
      <c r="I278" s="107"/>
    </row>
    <row r="279" spans="9:9" ht="13.2">
      <c r="I279" s="107"/>
    </row>
    <row r="280" spans="9:9" ht="13.2">
      <c r="I280" s="107"/>
    </row>
    <row r="281" spans="9:9" ht="13.2">
      <c r="I281" s="107"/>
    </row>
    <row r="282" spans="9:9" ht="13.2">
      <c r="I282" s="107"/>
    </row>
    <row r="283" spans="9:9" ht="13.2">
      <c r="I283" s="107"/>
    </row>
    <row r="284" spans="9:9" ht="13.2">
      <c r="I284" s="107"/>
    </row>
    <row r="285" spans="9:9" ht="13.2">
      <c r="I285" s="107"/>
    </row>
    <row r="286" spans="9:9" ht="13.2">
      <c r="I286" s="107"/>
    </row>
    <row r="287" spans="9:9" ht="13.2">
      <c r="I287" s="107"/>
    </row>
    <row r="288" spans="9:9" ht="13.2">
      <c r="I288" s="107"/>
    </row>
    <row r="289" spans="9:9" ht="13.2">
      <c r="I289" s="107"/>
    </row>
    <row r="290" spans="9:9" ht="13.2">
      <c r="I290" s="107"/>
    </row>
    <row r="291" spans="9:9" ht="13.2">
      <c r="I291" s="107"/>
    </row>
    <row r="292" spans="9:9" ht="13.2">
      <c r="I292" s="107"/>
    </row>
    <row r="293" spans="9:9" ht="13.2">
      <c r="I293" s="107"/>
    </row>
    <row r="294" spans="9:9" ht="13.2">
      <c r="I294" s="107"/>
    </row>
    <row r="295" spans="9:9" ht="13.2">
      <c r="I295" s="107"/>
    </row>
    <row r="296" spans="9:9" ht="13.2">
      <c r="I296" s="107"/>
    </row>
    <row r="297" spans="9:9" ht="13.2">
      <c r="I297" s="107"/>
    </row>
    <row r="298" spans="9:9" ht="13.2">
      <c r="I298" s="107"/>
    </row>
    <row r="299" spans="9:9" ht="13.2">
      <c r="I299" s="107"/>
    </row>
    <row r="300" spans="9:9" ht="13.2">
      <c r="I300" s="107"/>
    </row>
    <row r="301" spans="9:9" ht="13.2">
      <c r="I301" s="107"/>
    </row>
    <row r="302" spans="9:9" ht="13.2">
      <c r="I302" s="107"/>
    </row>
    <row r="303" spans="9:9" ht="13.2">
      <c r="I303" s="107"/>
    </row>
    <row r="304" spans="9:9" ht="13.2">
      <c r="I304" s="107"/>
    </row>
    <row r="305" spans="9:9" ht="13.2">
      <c r="I305" s="107"/>
    </row>
    <row r="306" spans="9:9" ht="13.2">
      <c r="I306" s="107"/>
    </row>
    <row r="307" spans="9:9" ht="13.2">
      <c r="I307" s="107"/>
    </row>
    <row r="308" spans="9:9" ht="13.2">
      <c r="I308" s="107"/>
    </row>
    <row r="309" spans="9:9" ht="13.2">
      <c r="I309" s="107"/>
    </row>
    <row r="310" spans="9:9" ht="13.2">
      <c r="I310" s="107"/>
    </row>
    <row r="311" spans="9:9" ht="13.2">
      <c r="I311" s="107"/>
    </row>
    <row r="312" spans="9:9" ht="13.2">
      <c r="I312" s="107"/>
    </row>
    <row r="313" spans="9:9" ht="13.2">
      <c r="I313" s="107"/>
    </row>
    <row r="314" spans="9:9" ht="13.2">
      <c r="I314" s="107"/>
    </row>
    <row r="315" spans="9:9" ht="13.2">
      <c r="I315" s="107"/>
    </row>
    <row r="316" spans="9:9" ht="13.2">
      <c r="I316" s="107"/>
    </row>
    <row r="317" spans="9:9" ht="13.2">
      <c r="I317" s="107"/>
    </row>
    <row r="318" spans="9:9" ht="13.2">
      <c r="I318" s="107"/>
    </row>
    <row r="319" spans="9:9" ht="13.2">
      <c r="I319" s="107"/>
    </row>
    <row r="320" spans="9:9" ht="13.2">
      <c r="I320" s="107"/>
    </row>
    <row r="321" spans="9:9" ht="13.2">
      <c r="I321" s="107"/>
    </row>
    <row r="322" spans="9:9" ht="13.2">
      <c r="I322" s="107"/>
    </row>
    <row r="323" spans="9:9" ht="13.2">
      <c r="I323" s="107"/>
    </row>
    <row r="324" spans="9:9" ht="13.2">
      <c r="I324" s="107"/>
    </row>
    <row r="325" spans="9:9" ht="13.2">
      <c r="I325" s="107"/>
    </row>
    <row r="326" spans="9:9" ht="13.2">
      <c r="I326" s="107"/>
    </row>
    <row r="327" spans="9:9" ht="13.2">
      <c r="I327" s="107"/>
    </row>
    <row r="328" spans="9:9" ht="13.2">
      <c r="I328" s="107"/>
    </row>
    <row r="329" spans="9:9" ht="13.2">
      <c r="I329" s="107"/>
    </row>
    <row r="330" spans="9:9" ht="13.2">
      <c r="I330" s="107"/>
    </row>
    <row r="331" spans="9:9" ht="13.2">
      <c r="I331" s="107"/>
    </row>
    <row r="332" spans="9:9" ht="13.2">
      <c r="I332" s="107"/>
    </row>
    <row r="333" spans="9:9" ht="13.2">
      <c r="I333" s="107"/>
    </row>
    <row r="334" spans="9:9" ht="13.2">
      <c r="I334" s="107"/>
    </row>
    <row r="335" spans="9:9" ht="13.2">
      <c r="I335" s="107"/>
    </row>
    <row r="336" spans="9:9" ht="13.2">
      <c r="I336" s="107"/>
    </row>
    <row r="337" spans="9:9" ht="13.2">
      <c r="I337" s="107"/>
    </row>
    <row r="338" spans="9:9" ht="13.2">
      <c r="I338" s="107"/>
    </row>
    <row r="339" spans="9:9" ht="13.2">
      <c r="I339" s="107"/>
    </row>
    <row r="340" spans="9:9" ht="13.2">
      <c r="I340" s="107"/>
    </row>
    <row r="341" spans="9:9" ht="13.2">
      <c r="I341" s="107"/>
    </row>
    <row r="342" spans="9:9" ht="13.2">
      <c r="I342" s="107"/>
    </row>
    <row r="343" spans="9:9" ht="13.2">
      <c r="I343" s="107"/>
    </row>
    <row r="344" spans="9:9" ht="13.2">
      <c r="I344" s="107"/>
    </row>
    <row r="345" spans="9:9" ht="13.2">
      <c r="I345" s="107"/>
    </row>
    <row r="346" spans="9:9" ht="13.2">
      <c r="I346" s="107"/>
    </row>
    <row r="347" spans="9:9" ht="13.2">
      <c r="I347" s="107"/>
    </row>
    <row r="348" spans="9:9" ht="13.2">
      <c r="I348" s="107"/>
    </row>
    <row r="349" spans="9:9" ht="13.2">
      <c r="I349" s="107"/>
    </row>
    <row r="350" spans="9:9" ht="13.2">
      <c r="I350" s="107"/>
    </row>
    <row r="351" spans="9:9" ht="13.2">
      <c r="I351" s="107"/>
    </row>
    <row r="352" spans="9:9" ht="13.2">
      <c r="I352" s="107"/>
    </row>
    <row r="353" spans="9:9" ht="13.2">
      <c r="I353" s="107"/>
    </row>
    <row r="354" spans="9:9" ht="13.2">
      <c r="I354" s="107"/>
    </row>
    <row r="355" spans="9:9" ht="13.2">
      <c r="I355" s="107"/>
    </row>
    <row r="356" spans="9:9" ht="13.2">
      <c r="I356" s="107"/>
    </row>
    <row r="357" spans="9:9" ht="13.2">
      <c r="I357" s="107"/>
    </row>
    <row r="358" spans="9:9" ht="13.2">
      <c r="I358" s="107"/>
    </row>
    <row r="359" spans="9:9" ht="13.2">
      <c r="I359" s="107"/>
    </row>
    <row r="360" spans="9:9" ht="13.2">
      <c r="I360" s="107"/>
    </row>
    <row r="361" spans="9:9" ht="13.2">
      <c r="I361" s="107"/>
    </row>
    <row r="362" spans="9:9" ht="13.2">
      <c r="I362" s="107"/>
    </row>
    <row r="363" spans="9:9" ht="13.2">
      <c r="I363" s="107"/>
    </row>
    <row r="364" spans="9:9" ht="13.2">
      <c r="I364" s="107"/>
    </row>
    <row r="365" spans="9:9" ht="13.2">
      <c r="I365" s="107"/>
    </row>
    <row r="366" spans="9:9" ht="13.2">
      <c r="I366" s="107"/>
    </row>
    <row r="367" spans="9:9" ht="13.2">
      <c r="I367" s="107"/>
    </row>
    <row r="368" spans="9:9" ht="13.2">
      <c r="I368" s="107"/>
    </row>
    <row r="369" spans="9:9" ht="13.2">
      <c r="I369" s="107"/>
    </row>
    <row r="370" spans="9:9" ht="13.2">
      <c r="I370" s="107"/>
    </row>
    <row r="371" spans="9:9" ht="13.2">
      <c r="I371" s="107"/>
    </row>
    <row r="372" spans="9:9" ht="13.2">
      <c r="I372" s="107"/>
    </row>
    <row r="373" spans="9:9" ht="13.2">
      <c r="I373" s="107"/>
    </row>
    <row r="374" spans="9:9" ht="13.2">
      <c r="I374" s="107"/>
    </row>
    <row r="375" spans="9:9" ht="13.2">
      <c r="I375" s="107"/>
    </row>
    <row r="376" spans="9:9" ht="13.2">
      <c r="I376" s="107"/>
    </row>
    <row r="377" spans="9:9" ht="13.2">
      <c r="I377" s="107"/>
    </row>
    <row r="378" spans="9:9" ht="13.2">
      <c r="I378" s="107"/>
    </row>
    <row r="379" spans="9:9" ht="13.2">
      <c r="I379" s="107"/>
    </row>
    <row r="380" spans="9:9" ht="13.2">
      <c r="I380" s="107"/>
    </row>
    <row r="381" spans="9:9" ht="13.2">
      <c r="I381" s="107"/>
    </row>
    <row r="382" spans="9:9" ht="13.2">
      <c r="I382" s="107"/>
    </row>
    <row r="383" spans="9:9" ht="13.2">
      <c r="I383" s="107"/>
    </row>
    <row r="384" spans="9:9" ht="13.2">
      <c r="I384" s="107"/>
    </row>
    <row r="385" spans="9:9" ht="13.2">
      <c r="I385" s="107"/>
    </row>
    <row r="386" spans="9:9" ht="13.2">
      <c r="I386" s="107"/>
    </row>
    <row r="387" spans="9:9" ht="13.2">
      <c r="I387" s="107"/>
    </row>
    <row r="388" spans="9:9" ht="13.2">
      <c r="I388" s="107"/>
    </row>
    <row r="389" spans="9:9" ht="13.2">
      <c r="I389" s="107"/>
    </row>
    <row r="390" spans="9:9" ht="13.2">
      <c r="I390" s="107"/>
    </row>
    <row r="391" spans="9:9" ht="13.2">
      <c r="I391" s="107"/>
    </row>
    <row r="392" spans="9:9" ht="13.2">
      <c r="I392" s="107"/>
    </row>
    <row r="393" spans="9:9" ht="13.2">
      <c r="I393" s="107"/>
    </row>
    <row r="394" spans="9:9" ht="13.2">
      <c r="I394" s="107"/>
    </row>
    <row r="395" spans="9:9" ht="13.2">
      <c r="I395" s="107"/>
    </row>
    <row r="396" spans="9:9" ht="13.2">
      <c r="I396" s="107"/>
    </row>
    <row r="397" spans="9:9" ht="13.2">
      <c r="I397" s="107"/>
    </row>
    <row r="398" spans="9:9" ht="13.2">
      <c r="I398" s="107"/>
    </row>
    <row r="399" spans="9:9" ht="13.2">
      <c r="I399" s="107"/>
    </row>
    <row r="400" spans="9:9" ht="13.2">
      <c r="I400" s="107"/>
    </row>
    <row r="401" spans="9:9" ht="13.2">
      <c r="I401" s="107"/>
    </row>
    <row r="402" spans="9:9" ht="13.2">
      <c r="I402" s="107"/>
    </row>
    <row r="403" spans="9:9" ht="13.2">
      <c r="I403" s="107"/>
    </row>
    <row r="404" spans="9:9" ht="13.2">
      <c r="I404" s="107"/>
    </row>
    <row r="405" spans="9:9" ht="13.2">
      <c r="I405" s="107"/>
    </row>
    <row r="406" spans="9:9" ht="13.2">
      <c r="I406" s="107"/>
    </row>
    <row r="407" spans="9:9" ht="13.2">
      <c r="I407" s="107"/>
    </row>
    <row r="408" spans="9:9" ht="13.2">
      <c r="I408" s="107"/>
    </row>
    <row r="409" spans="9:9" ht="13.2">
      <c r="I409" s="107"/>
    </row>
    <row r="410" spans="9:9" ht="13.2">
      <c r="I410" s="107"/>
    </row>
    <row r="411" spans="9:9" ht="13.2">
      <c r="I411" s="107"/>
    </row>
    <row r="412" spans="9:9" ht="13.2">
      <c r="I412" s="107"/>
    </row>
    <row r="413" spans="9:9" ht="13.2">
      <c r="I413" s="107"/>
    </row>
    <row r="414" spans="9:9" ht="13.2">
      <c r="I414" s="107"/>
    </row>
    <row r="415" spans="9:9" ht="13.2">
      <c r="I415" s="107"/>
    </row>
    <row r="416" spans="9:9" ht="13.2">
      <c r="I416" s="107"/>
    </row>
    <row r="417" spans="9:9" ht="13.2">
      <c r="I417" s="107"/>
    </row>
    <row r="418" spans="9:9" ht="13.2">
      <c r="I418" s="107"/>
    </row>
    <row r="419" spans="9:9" ht="13.2">
      <c r="I419" s="107"/>
    </row>
    <row r="420" spans="9:9" ht="13.2">
      <c r="I420" s="107"/>
    </row>
    <row r="421" spans="9:9" ht="13.2">
      <c r="I421" s="107"/>
    </row>
    <row r="422" spans="9:9" ht="13.2">
      <c r="I422" s="107"/>
    </row>
    <row r="423" spans="9:9" ht="13.2">
      <c r="I423" s="107"/>
    </row>
    <row r="424" spans="9:9" ht="13.2">
      <c r="I424" s="107"/>
    </row>
    <row r="425" spans="9:9" ht="13.2">
      <c r="I425" s="107"/>
    </row>
    <row r="426" spans="9:9" ht="13.2">
      <c r="I426" s="107"/>
    </row>
    <row r="427" spans="9:9" ht="13.2">
      <c r="I427" s="107"/>
    </row>
    <row r="428" spans="9:9" ht="13.2">
      <c r="I428" s="107"/>
    </row>
    <row r="429" spans="9:9" ht="13.2">
      <c r="I429" s="107"/>
    </row>
    <row r="430" spans="9:9" ht="13.2">
      <c r="I430" s="107"/>
    </row>
    <row r="431" spans="9:9" ht="13.2">
      <c r="I431" s="107"/>
    </row>
    <row r="432" spans="9:9" ht="13.2">
      <c r="I432" s="107"/>
    </row>
    <row r="433" spans="9:9" ht="13.2">
      <c r="I433" s="107"/>
    </row>
    <row r="434" spans="9:9" ht="13.2">
      <c r="I434" s="107"/>
    </row>
    <row r="435" spans="9:9" ht="13.2">
      <c r="I435" s="107"/>
    </row>
    <row r="436" spans="9:9" ht="13.2">
      <c r="I436" s="107"/>
    </row>
    <row r="437" spans="9:9" ht="13.2">
      <c r="I437" s="107"/>
    </row>
    <row r="438" spans="9:9" ht="13.2">
      <c r="I438" s="107"/>
    </row>
    <row r="439" spans="9:9" ht="13.2">
      <c r="I439" s="107"/>
    </row>
    <row r="440" spans="9:9" ht="13.2">
      <c r="I440" s="107"/>
    </row>
    <row r="441" spans="9:9" ht="13.2">
      <c r="I441" s="107"/>
    </row>
    <row r="442" spans="9:9" ht="13.2">
      <c r="I442" s="107"/>
    </row>
    <row r="443" spans="9:9" ht="13.2">
      <c r="I443" s="107"/>
    </row>
    <row r="444" spans="9:9" ht="13.2">
      <c r="I444" s="107"/>
    </row>
    <row r="445" spans="9:9" ht="13.2">
      <c r="I445" s="107"/>
    </row>
    <row r="446" spans="9:9" ht="13.2">
      <c r="I446" s="107"/>
    </row>
    <row r="447" spans="9:9" ht="13.2">
      <c r="I447" s="107"/>
    </row>
    <row r="448" spans="9:9" ht="13.2">
      <c r="I448" s="107"/>
    </row>
    <row r="449" spans="9:9" ht="13.2">
      <c r="I449" s="107"/>
    </row>
    <row r="450" spans="9:9" ht="13.2">
      <c r="I450" s="107"/>
    </row>
    <row r="451" spans="9:9" ht="13.2">
      <c r="I451" s="107"/>
    </row>
    <row r="452" spans="9:9" ht="13.2">
      <c r="I452" s="107"/>
    </row>
    <row r="453" spans="9:9" ht="13.2">
      <c r="I453" s="107"/>
    </row>
    <row r="454" spans="9:9" ht="13.2">
      <c r="I454" s="107"/>
    </row>
    <row r="455" spans="9:9" ht="13.2">
      <c r="I455" s="107"/>
    </row>
    <row r="456" spans="9:9" ht="13.2">
      <c r="I456" s="107"/>
    </row>
    <row r="457" spans="9:9" ht="13.2">
      <c r="I457" s="107"/>
    </row>
    <row r="458" spans="9:9" ht="13.2">
      <c r="I458" s="107"/>
    </row>
    <row r="459" spans="9:9" ht="13.2">
      <c r="I459" s="107"/>
    </row>
    <row r="460" spans="9:9" ht="13.2">
      <c r="I460" s="107"/>
    </row>
    <row r="461" spans="9:9" ht="13.2">
      <c r="I461" s="107"/>
    </row>
    <row r="462" spans="9:9" ht="13.2">
      <c r="I462" s="107"/>
    </row>
    <row r="463" spans="9:9" ht="13.2">
      <c r="I463" s="107"/>
    </row>
    <row r="464" spans="9:9" ht="13.2">
      <c r="I464" s="107"/>
    </row>
    <row r="465" spans="9:9" ht="13.2">
      <c r="I465" s="107"/>
    </row>
    <row r="466" spans="9:9" ht="13.2">
      <c r="I466" s="107"/>
    </row>
    <row r="467" spans="9:9" ht="13.2">
      <c r="I467" s="107"/>
    </row>
    <row r="468" spans="9:9" ht="13.2">
      <c r="I468" s="107"/>
    </row>
    <row r="469" spans="9:9" ht="13.2">
      <c r="I469" s="107"/>
    </row>
    <row r="470" spans="9:9" ht="13.2">
      <c r="I470" s="107"/>
    </row>
    <row r="471" spans="9:9" ht="13.2">
      <c r="I471" s="107"/>
    </row>
    <row r="472" spans="9:9" ht="13.2">
      <c r="I472" s="107"/>
    </row>
    <row r="473" spans="9:9" ht="13.2">
      <c r="I473" s="107"/>
    </row>
    <row r="474" spans="9:9" ht="13.2">
      <c r="I474" s="107"/>
    </row>
    <row r="475" spans="9:9" ht="13.2">
      <c r="I475" s="107"/>
    </row>
    <row r="476" spans="9:9" ht="13.2">
      <c r="I476" s="107"/>
    </row>
    <row r="477" spans="9:9" ht="13.2">
      <c r="I477" s="107"/>
    </row>
    <row r="478" spans="9:9" ht="13.2">
      <c r="I478" s="107"/>
    </row>
    <row r="479" spans="9:9" ht="13.2">
      <c r="I479" s="107"/>
    </row>
    <row r="480" spans="9:9" ht="13.2">
      <c r="I480" s="107"/>
    </row>
    <row r="481" spans="9:9" ht="13.2">
      <c r="I481" s="107"/>
    </row>
    <row r="482" spans="9:9" ht="13.2">
      <c r="I482" s="107"/>
    </row>
    <row r="483" spans="9:9" ht="13.2">
      <c r="I483" s="107"/>
    </row>
    <row r="484" spans="9:9" ht="13.2">
      <c r="I484" s="107"/>
    </row>
    <row r="485" spans="9:9" ht="13.2">
      <c r="I485" s="107"/>
    </row>
    <row r="486" spans="9:9" ht="13.2">
      <c r="I486" s="107"/>
    </row>
    <row r="487" spans="9:9" ht="13.2">
      <c r="I487" s="107"/>
    </row>
    <row r="488" spans="9:9" ht="13.2">
      <c r="I488" s="107"/>
    </row>
    <row r="489" spans="9:9" ht="13.2">
      <c r="I489" s="107"/>
    </row>
    <row r="490" spans="9:9" ht="13.2">
      <c r="I490" s="107"/>
    </row>
    <row r="491" spans="9:9" ht="13.2">
      <c r="I491" s="107"/>
    </row>
    <row r="492" spans="9:9" ht="13.2">
      <c r="I492" s="107"/>
    </row>
    <row r="493" spans="9:9" ht="13.2">
      <c r="I493" s="107"/>
    </row>
    <row r="494" spans="9:9" ht="13.2">
      <c r="I494" s="107"/>
    </row>
    <row r="495" spans="9:9" ht="13.2">
      <c r="I495" s="107"/>
    </row>
    <row r="496" spans="9:9" ht="13.2">
      <c r="I496" s="107"/>
    </row>
    <row r="497" spans="9:9" ht="13.2">
      <c r="I497" s="107"/>
    </row>
    <row r="498" spans="9:9" ht="13.2">
      <c r="I498" s="107"/>
    </row>
    <row r="499" spans="9:9" ht="13.2">
      <c r="I499" s="107"/>
    </row>
    <row r="500" spans="9:9" ht="13.2">
      <c r="I500" s="107"/>
    </row>
    <row r="501" spans="9:9" ht="13.2">
      <c r="I501" s="107"/>
    </row>
    <row r="502" spans="9:9" ht="13.2">
      <c r="I502" s="107"/>
    </row>
    <row r="503" spans="9:9" ht="13.2">
      <c r="I503" s="107"/>
    </row>
    <row r="504" spans="9:9" ht="13.2">
      <c r="I504" s="107"/>
    </row>
    <row r="505" spans="9:9" ht="13.2">
      <c r="I505" s="107"/>
    </row>
    <row r="506" spans="9:9" ht="13.2">
      <c r="I506" s="107"/>
    </row>
    <row r="507" spans="9:9" ht="13.2">
      <c r="I507" s="107"/>
    </row>
    <row r="508" spans="9:9" ht="13.2">
      <c r="I508" s="107"/>
    </row>
    <row r="509" spans="9:9" ht="13.2">
      <c r="I509" s="107"/>
    </row>
    <row r="510" spans="9:9" ht="13.2">
      <c r="I510" s="107"/>
    </row>
    <row r="511" spans="9:9" ht="13.2">
      <c r="I511" s="107"/>
    </row>
    <row r="512" spans="9:9" ht="13.2">
      <c r="I512" s="107"/>
    </row>
    <row r="513" spans="9:9" ht="13.2">
      <c r="I513" s="107"/>
    </row>
    <row r="514" spans="9:9" ht="13.2">
      <c r="I514" s="107"/>
    </row>
    <row r="515" spans="9:9" ht="13.2">
      <c r="I515" s="107"/>
    </row>
    <row r="516" spans="9:9" ht="13.2">
      <c r="I516" s="107"/>
    </row>
    <row r="517" spans="9:9" ht="13.2">
      <c r="I517" s="107"/>
    </row>
    <row r="518" spans="9:9" ht="13.2">
      <c r="I518" s="107"/>
    </row>
    <row r="519" spans="9:9" ht="13.2">
      <c r="I519" s="107"/>
    </row>
    <row r="520" spans="9:9" ht="13.2">
      <c r="I520" s="107"/>
    </row>
    <row r="521" spans="9:9" ht="13.2">
      <c r="I521" s="107"/>
    </row>
    <row r="522" spans="9:9" ht="13.2">
      <c r="I522" s="107"/>
    </row>
    <row r="523" spans="9:9" ht="13.2">
      <c r="I523" s="107"/>
    </row>
    <row r="524" spans="9:9" ht="13.2">
      <c r="I524" s="107"/>
    </row>
    <row r="525" spans="9:9" ht="13.2">
      <c r="I525" s="107"/>
    </row>
    <row r="526" spans="9:9" ht="13.2">
      <c r="I526" s="107"/>
    </row>
    <row r="527" spans="9:9" ht="13.2">
      <c r="I527" s="107"/>
    </row>
    <row r="528" spans="9:9" ht="13.2">
      <c r="I528" s="107"/>
    </row>
    <row r="529" spans="9:9" ht="13.2">
      <c r="I529" s="107"/>
    </row>
    <row r="530" spans="9:9" ht="13.2">
      <c r="I530" s="107"/>
    </row>
    <row r="531" spans="9:9" ht="13.2">
      <c r="I531" s="107"/>
    </row>
    <row r="532" spans="9:9" ht="13.2">
      <c r="I532" s="107"/>
    </row>
    <row r="533" spans="9:9" ht="13.2">
      <c r="I533" s="107"/>
    </row>
    <row r="534" spans="9:9" ht="13.2">
      <c r="I534" s="107"/>
    </row>
    <row r="535" spans="9:9" ht="13.2">
      <c r="I535" s="107"/>
    </row>
    <row r="536" spans="9:9" ht="13.2">
      <c r="I536" s="107"/>
    </row>
    <row r="537" spans="9:9" ht="13.2">
      <c r="I537" s="107"/>
    </row>
    <row r="538" spans="9:9" ht="13.2">
      <c r="I538" s="107"/>
    </row>
    <row r="539" spans="9:9" ht="13.2">
      <c r="I539" s="107"/>
    </row>
    <row r="540" spans="9:9" ht="13.2">
      <c r="I540" s="107"/>
    </row>
    <row r="541" spans="9:9" ht="13.2">
      <c r="I541" s="107"/>
    </row>
    <row r="542" spans="9:9" ht="13.2">
      <c r="I542" s="107"/>
    </row>
    <row r="543" spans="9:9" ht="13.2">
      <c r="I543" s="107"/>
    </row>
    <row r="544" spans="9:9" ht="13.2">
      <c r="I544" s="107"/>
    </row>
    <row r="545" spans="9:9" ht="13.2">
      <c r="I545" s="107"/>
    </row>
    <row r="546" spans="9:9" ht="13.2">
      <c r="I546" s="107"/>
    </row>
    <row r="547" spans="9:9" ht="13.2">
      <c r="I547" s="107"/>
    </row>
    <row r="548" spans="9:9" ht="13.2">
      <c r="I548" s="107"/>
    </row>
    <row r="549" spans="9:9" ht="13.2">
      <c r="I549" s="107"/>
    </row>
    <row r="550" spans="9:9" ht="13.2">
      <c r="I550" s="107"/>
    </row>
    <row r="551" spans="9:9" ht="13.2">
      <c r="I551" s="107"/>
    </row>
    <row r="552" spans="9:9" ht="13.2">
      <c r="I552" s="107"/>
    </row>
    <row r="553" spans="9:9" ht="13.2">
      <c r="I553" s="107"/>
    </row>
    <row r="554" spans="9:9" ht="13.2">
      <c r="I554" s="107"/>
    </row>
    <row r="555" spans="9:9" ht="13.2">
      <c r="I555" s="107"/>
    </row>
    <row r="556" spans="9:9" ht="13.2">
      <c r="I556" s="107"/>
    </row>
    <row r="557" spans="9:9" ht="13.2">
      <c r="I557" s="107"/>
    </row>
    <row r="558" spans="9:9" ht="13.2">
      <c r="I558" s="107"/>
    </row>
    <row r="559" spans="9:9" ht="13.2">
      <c r="I559" s="107"/>
    </row>
    <row r="560" spans="9:9" ht="13.2">
      <c r="I560" s="107"/>
    </row>
    <row r="561" spans="9:9" ht="13.2">
      <c r="I561" s="107"/>
    </row>
    <row r="562" spans="9:9" ht="13.2">
      <c r="I562" s="107"/>
    </row>
    <row r="563" spans="9:9" ht="13.2">
      <c r="I563" s="107"/>
    </row>
    <row r="564" spans="9:9" ht="13.2">
      <c r="I564" s="107"/>
    </row>
    <row r="565" spans="9:9" ht="13.2">
      <c r="I565" s="107"/>
    </row>
    <row r="566" spans="9:9" ht="13.2">
      <c r="I566" s="107"/>
    </row>
    <row r="567" spans="9:9" ht="13.2">
      <c r="I567" s="107"/>
    </row>
    <row r="568" spans="9:9" ht="13.2">
      <c r="I568" s="107"/>
    </row>
    <row r="569" spans="9:9" ht="13.2">
      <c r="I569" s="107"/>
    </row>
    <row r="570" spans="9:9" ht="13.2">
      <c r="I570" s="107"/>
    </row>
    <row r="571" spans="9:9" ht="13.2">
      <c r="I571" s="107"/>
    </row>
    <row r="572" spans="9:9" ht="13.2">
      <c r="I572" s="107"/>
    </row>
    <row r="573" spans="9:9" ht="13.2">
      <c r="I573" s="107"/>
    </row>
    <row r="574" spans="9:9" ht="13.2">
      <c r="I574" s="107"/>
    </row>
    <row r="575" spans="9:9" ht="13.2">
      <c r="I575" s="107"/>
    </row>
    <row r="576" spans="9:9" ht="13.2">
      <c r="I576" s="107"/>
    </row>
    <row r="577" spans="9:9" ht="13.2">
      <c r="I577" s="107"/>
    </row>
    <row r="578" spans="9:9" ht="13.2">
      <c r="I578" s="107"/>
    </row>
    <row r="579" spans="9:9" ht="13.2">
      <c r="I579" s="107"/>
    </row>
    <row r="580" spans="9:9" ht="13.2">
      <c r="I580" s="107"/>
    </row>
    <row r="581" spans="9:9" ht="13.2">
      <c r="I581" s="107"/>
    </row>
    <row r="582" spans="9:9" ht="13.2">
      <c r="I582" s="107"/>
    </row>
    <row r="583" spans="9:9" ht="13.2">
      <c r="I583" s="107"/>
    </row>
    <row r="584" spans="9:9" ht="13.2">
      <c r="I584" s="107"/>
    </row>
    <row r="585" spans="9:9" ht="13.2">
      <c r="I585" s="107"/>
    </row>
    <row r="586" spans="9:9" ht="13.2">
      <c r="I586" s="107"/>
    </row>
    <row r="587" spans="9:9" ht="13.2">
      <c r="I587" s="107"/>
    </row>
    <row r="588" spans="9:9" ht="13.2">
      <c r="I588" s="107"/>
    </row>
    <row r="589" spans="9:9" ht="13.2">
      <c r="I589" s="107"/>
    </row>
    <row r="590" spans="9:9" ht="13.2">
      <c r="I590" s="107"/>
    </row>
    <row r="591" spans="9:9" ht="13.2">
      <c r="I591" s="107"/>
    </row>
    <row r="592" spans="9:9" ht="13.2">
      <c r="I592" s="107"/>
    </row>
    <row r="593" spans="9:9" ht="13.2">
      <c r="I593" s="107"/>
    </row>
    <row r="594" spans="9:9" ht="13.2">
      <c r="I594" s="107"/>
    </row>
    <row r="595" spans="9:9" ht="13.2">
      <c r="I595" s="107"/>
    </row>
    <row r="596" spans="9:9" ht="13.2">
      <c r="I596" s="107"/>
    </row>
    <row r="597" spans="9:9" ht="13.2">
      <c r="I597" s="107"/>
    </row>
    <row r="598" spans="9:9" ht="13.2">
      <c r="I598" s="107"/>
    </row>
    <row r="599" spans="9:9" ht="13.2">
      <c r="I599" s="107"/>
    </row>
    <row r="600" spans="9:9" ht="13.2">
      <c r="I600" s="107"/>
    </row>
    <row r="601" spans="9:9" ht="13.2">
      <c r="I601" s="107"/>
    </row>
    <row r="602" spans="9:9" ht="13.2">
      <c r="I602" s="107"/>
    </row>
    <row r="603" spans="9:9" ht="13.2">
      <c r="I603" s="107"/>
    </row>
    <row r="604" spans="9:9" ht="13.2">
      <c r="I604" s="107"/>
    </row>
    <row r="605" spans="9:9" ht="13.2">
      <c r="I605" s="107"/>
    </row>
    <row r="606" spans="9:9" ht="13.2">
      <c r="I606" s="107"/>
    </row>
    <row r="607" spans="9:9" ht="13.2">
      <c r="I607" s="107"/>
    </row>
    <row r="608" spans="9:9" ht="13.2">
      <c r="I608" s="107"/>
    </row>
    <row r="609" spans="9:9" ht="13.2">
      <c r="I609" s="107"/>
    </row>
    <row r="610" spans="9:9" ht="13.2">
      <c r="I610" s="107"/>
    </row>
    <row r="611" spans="9:9" ht="13.2">
      <c r="I611" s="107"/>
    </row>
    <row r="612" spans="9:9" ht="13.2">
      <c r="I612" s="107"/>
    </row>
    <row r="613" spans="9:9" ht="13.2">
      <c r="I613" s="107"/>
    </row>
    <row r="614" spans="9:9" ht="13.2">
      <c r="I614" s="107"/>
    </row>
    <row r="615" spans="9:9" ht="13.2">
      <c r="I615" s="107"/>
    </row>
    <row r="616" spans="9:9" ht="13.2">
      <c r="I616" s="107"/>
    </row>
    <row r="617" spans="9:9" ht="13.2">
      <c r="I617" s="107"/>
    </row>
    <row r="618" spans="9:9" ht="13.2">
      <c r="I618" s="107"/>
    </row>
    <row r="619" spans="9:9" ht="13.2">
      <c r="I619" s="107"/>
    </row>
    <row r="620" spans="9:9" ht="13.2">
      <c r="I620" s="107"/>
    </row>
    <row r="621" spans="9:9" ht="13.2">
      <c r="I621" s="107"/>
    </row>
    <row r="622" spans="9:9" ht="13.2">
      <c r="I622" s="107"/>
    </row>
    <row r="623" spans="9:9" ht="13.2">
      <c r="I623" s="107"/>
    </row>
    <row r="624" spans="9:9" ht="13.2">
      <c r="I624" s="107"/>
    </row>
    <row r="625" spans="9:9" ht="13.2">
      <c r="I625" s="107"/>
    </row>
    <row r="626" spans="9:9" ht="13.2">
      <c r="I626" s="107"/>
    </row>
    <row r="627" spans="9:9" ht="13.2">
      <c r="I627" s="107"/>
    </row>
    <row r="628" spans="9:9" ht="13.2">
      <c r="I628" s="107"/>
    </row>
    <row r="629" spans="9:9" ht="13.2">
      <c r="I629" s="107"/>
    </row>
    <row r="630" spans="9:9" ht="13.2">
      <c r="I630" s="107"/>
    </row>
    <row r="631" spans="9:9" ht="13.2">
      <c r="I631" s="107"/>
    </row>
    <row r="632" spans="9:9" ht="13.2">
      <c r="I632" s="107"/>
    </row>
    <row r="633" spans="9:9" ht="13.2">
      <c r="I633" s="107"/>
    </row>
    <row r="634" spans="9:9" ht="13.2">
      <c r="I634" s="107"/>
    </row>
    <row r="635" spans="9:9" ht="13.2">
      <c r="I635" s="107"/>
    </row>
    <row r="636" spans="9:9" ht="13.2">
      <c r="I636" s="107"/>
    </row>
    <row r="637" spans="9:9" ht="13.2">
      <c r="I637" s="107"/>
    </row>
    <row r="638" spans="9:9" ht="13.2">
      <c r="I638" s="107"/>
    </row>
    <row r="639" spans="9:9" ht="13.2">
      <c r="I639" s="107"/>
    </row>
    <row r="640" spans="9:9" ht="13.2">
      <c r="I640" s="107"/>
    </row>
    <row r="641" spans="9:9" ht="13.2">
      <c r="I641" s="107"/>
    </row>
    <row r="642" spans="9:9" ht="13.2">
      <c r="I642" s="107"/>
    </row>
    <row r="643" spans="9:9" ht="13.2">
      <c r="I643" s="107"/>
    </row>
    <row r="644" spans="9:9" ht="13.2">
      <c r="I644" s="107"/>
    </row>
    <row r="645" spans="9:9" ht="13.2">
      <c r="I645" s="107"/>
    </row>
    <row r="646" spans="9:9" ht="13.2">
      <c r="I646" s="107"/>
    </row>
    <row r="647" spans="9:9" ht="13.2">
      <c r="I647" s="107"/>
    </row>
    <row r="648" spans="9:9" ht="13.2">
      <c r="I648" s="107"/>
    </row>
    <row r="649" spans="9:9" ht="13.2">
      <c r="I649" s="107"/>
    </row>
    <row r="650" spans="9:9" ht="13.2">
      <c r="I650" s="107"/>
    </row>
    <row r="651" spans="9:9" ht="13.2">
      <c r="I651" s="107"/>
    </row>
    <row r="652" spans="9:9" ht="13.2">
      <c r="I652" s="107"/>
    </row>
    <row r="653" spans="9:9" ht="13.2">
      <c r="I653" s="107"/>
    </row>
    <row r="654" spans="9:9" ht="13.2">
      <c r="I654" s="107"/>
    </row>
    <row r="655" spans="9:9" ht="13.2">
      <c r="I655" s="107"/>
    </row>
    <row r="656" spans="9:9" ht="13.2">
      <c r="I656" s="107"/>
    </row>
    <row r="657" spans="9:9" ht="13.2">
      <c r="I657" s="107"/>
    </row>
    <row r="658" spans="9:9" ht="13.2">
      <c r="I658" s="107"/>
    </row>
    <row r="659" spans="9:9" ht="13.2">
      <c r="I659" s="107"/>
    </row>
    <row r="660" spans="9:9" ht="13.2">
      <c r="I660" s="107"/>
    </row>
    <row r="661" spans="9:9" ht="13.2">
      <c r="I661" s="107"/>
    </row>
    <row r="662" spans="9:9" ht="13.2">
      <c r="I662" s="107"/>
    </row>
    <row r="663" spans="9:9" ht="13.2">
      <c r="I663" s="107"/>
    </row>
    <row r="664" spans="9:9" ht="13.2">
      <c r="I664" s="107"/>
    </row>
    <row r="665" spans="9:9" ht="13.2">
      <c r="I665" s="107"/>
    </row>
    <row r="666" spans="9:9" ht="13.2">
      <c r="I666" s="107"/>
    </row>
    <row r="667" spans="9:9" ht="13.2">
      <c r="I667" s="107"/>
    </row>
    <row r="668" spans="9:9" ht="13.2">
      <c r="I668" s="107"/>
    </row>
    <row r="669" spans="9:9" ht="13.2">
      <c r="I669" s="107"/>
    </row>
    <row r="670" spans="9:9" ht="13.2">
      <c r="I670" s="107"/>
    </row>
    <row r="671" spans="9:9" ht="13.2">
      <c r="I671" s="107"/>
    </row>
    <row r="672" spans="9:9" ht="13.2">
      <c r="I672" s="107"/>
    </row>
    <row r="673" spans="9:9" ht="13.2">
      <c r="I673" s="107"/>
    </row>
    <row r="674" spans="9:9" ht="13.2">
      <c r="I674" s="107"/>
    </row>
    <row r="675" spans="9:9" ht="13.2">
      <c r="I675" s="107"/>
    </row>
    <row r="676" spans="9:9" ht="13.2">
      <c r="I676" s="107"/>
    </row>
    <row r="677" spans="9:9" ht="13.2">
      <c r="I677" s="107"/>
    </row>
    <row r="678" spans="9:9" ht="13.2">
      <c r="I678" s="107"/>
    </row>
    <row r="679" spans="9:9" ht="13.2">
      <c r="I679" s="107"/>
    </row>
    <row r="680" spans="9:9" ht="13.2">
      <c r="I680" s="107"/>
    </row>
    <row r="681" spans="9:9" ht="13.2">
      <c r="I681" s="107"/>
    </row>
    <row r="682" spans="9:9" ht="13.2">
      <c r="I682" s="107"/>
    </row>
    <row r="683" spans="9:9" ht="13.2">
      <c r="I683" s="107"/>
    </row>
    <row r="684" spans="9:9" ht="13.2">
      <c r="I684" s="107"/>
    </row>
    <row r="685" spans="9:9" ht="13.2">
      <c r="I685" s="107"/>
    </row>
    <row r="686" spans="9:9" ht="13.2">
      <c r="I686" s="107"/>
    </row>
    <row r="687" spans="9:9" ht="13.2">
      <c r="I687" s="107"/>
    </row>
    <row r="688" spans="9:9" ht="13.2">
      <c r="I688" s="107"/>
    </row>
    <row r="689" spans="9:9" ht="13.2">
      <c r="I689" s="107"/>
    </row>
    <row r="690" spans="9:9" ht="13.2">
      <c r="I690" s="107"/>
    </row>
    <row r="691" spans="9:9" ht="13.2">
      <c r="I691" s="107"/>
    </row>
    <row r="692" spans="9:9" ht="13.2">
      <c r="I692" s="107"/>
    </row>
    <row r="693" spans="9:9" ht="13.2">
      <c r="I693" s="107"/>
    </row>
    <row r="694" spans="9:9" ht="13.2">
      <c r="I694" s="107"/>
    </row>
    <row r="695" spans="9:9" ht="13.2">
      <c r="I695" s="107"/>
    </row>
    <row r="696" spans="9:9" ht="13.2">
      <c r="I696" s="107"/>
    </row>
    <row r="697" spans="9:9" ht="13.2">
      <c r="I697" s="107"/>
    </row>
    <row r="698" spans="9:9" ht="13.2">
      <c r="I698" s="107"/>
    </row>
    <row r="699" spans="9:9" ht="13.2">
      <c r="I699" s="107"/>
    </row>
    <row r="700" spans="9:9" ht="13.2">
      <c r="I700" s="107"/>
    </row>
    <row r="701" spans="9:9" ht="13.2">
      <c r="I701" s="107"/>
    </row>
    <row r="702" spans="9:9" ht="13.2">
      <c r="I702" s="107"/>
    </row>
    <row r="703" spans="9:9" ht="13.2">
      <c r="I703" s="107"/>
    </row>
    <row r="704" spans="9:9" ht="13.2">
      <c r="I704" s="107"/>
    </row>
    <row r="705" spans="9:9" ht="13.2">
      <c r="I705" s="107"/>
    </row>
    <row r="706" spans="9:9" ht="13.2">
      <c r="I706" s="107"/>
    </row>
    <row r="707" spans="9:9" ht="13.2">
      <c r="I707" s="107"/>
    </row>
    <row r="708" spans="9:9" ht="13.2">
      <c r="I708" s="107"/>
    </row>
    <row r="709" spans="9:9" ht="13.2">
      <c r="I709" s="107"/>
    </row>
    <row r="710" spans="9:9" ht="13.2">
      <c r="I710" s="107"/>
    </row>
    <row r="711" spans="9:9" ht="13.2">
      <c r="I711" s="107"/>
    </row>
    <row r="712" spans="9:9" ht="13.2">
      <c r="I712" s="107"/>
    </row>
    <row r="713" spans="9:9" ht="13.2">
      <c r="I713" s="107"/>
    </row>
    <row r="714" spans="9:9" ht="13.2">
      <c r="I714" s="107"/>
    </row>
    <row r="715" spans="9:9" ht="13.2">
      <c r="I715" s="107"/>
    </row>
    <row r="716" spans="9:9" ht="13.2">
      <c r="I716" s="107"/>
    </row>
    <row r="717" spans="9:9" ht="13.2">
      <c r="I717" s="107"/>
    </row>
    <row r="718" spans="9:9" ht="13.2">
      <c r="I718" s="107"/>
    </row>
    <row r="719" spans="9:9" ht="13.2">
      <c r="I719" s="107"/>
    </row>
    <row r="720" spans="9:9" ht="13.2">
      <c r="I720" s="107"/>
    </row>
    <row r="721" spans="9:9" ht="13.2">
      <c r="I721" s="107"/>
    </row>
    <row r="722" spans="9:9" ht="13.2">
      <c r="I722" s="107"/>
    </row>
    <row r="723" spans="9:9" ht="13.2">
      <c r="I723" s="107"/>
    </row>
    <row r="724" spans="9:9" ht="13.2">
      <c r="I724" s="107"/>
    </row>
    <row r="725" spans="9:9" ht="13.2">
      <c r="I725" s="107"/>
    </row>
    <row r="726" spans="9:9" ht="13.2">
      <c r="I726" s="107"/>
    </row>
    <row r="727" spans="9:9" ht="13.2">
      <c r="I727" s="107"/>
    </row>
    <row r="728" spans="9:9" ht="13.2">
      <c r="I728" s="107"/>
    </row>
    <row r="729" spans="9:9" ht="13.2">
      <c r="I729" s="107"/>
    </row>
    <row r="730" spans="9:9" ht="13.2">
      <c r="I730" s="107"/>
    </row>
    <row r="731" spans="9:9" ht="13.2">
      <c r="I731" s="107"/>
    </row>
    <row r="732" spans="9:9" ht="13.2">
      <c r="I732" s="107"/>
    </row>
    <row r="733" spans="9:9" ht="13.2">
      <c r="I733" s="107"/>
    </row>
    <row r="734" spans="9:9" ht="13.2">
      <c r="I734" s="107"/>
    </row>
    <row r="735" spans="9:9" ht="13.2">
      <c r="I735" s="107"/>
    </row>
    <row r="736" spans="9:9" ht="13.2">
      <c r="I736" s="107"/>
    </row>
    <row r="737" spans="9:9" ht="13.2">
      <c r="I737" s="107"/>
    </row>
    <row r="738" spans="9:9" ht="13.2">
      <c r="I738" s="107"/>
    </row>
    <row r="739" spans="9:9" ht="13.2">
      <c r="I739" s="107"/>
    </row>
    <row r="740" spans="9:9" ht="13.2">
      <c r="I740" s="107"/>
    </row>
    <row r="741" spans="9:9" ht="13.2">
      <c r="I741" s="107"/>
    </row>
    <row r="742" spans="9:9" ht="13.2">
      <c r="I742" s="107"/>
    </row>
    <row r="743" spans="9:9" ht="13.2">
      <c r="I743" s="107"/>
    </row>
    <row r="744" spans="9:9" ht="13.2">
      <c r="I744" s="107"/>
    </row>
    <row r="745" spans="9:9" ht="13.2">
      <c r="I745" s="107"/>
    </row>
    <row r="746" spans="9:9" ht="13.2">
      <c r="I746" s="107"/>
    </row>
    <row r="747" spans="9:9" ht="13.2">
      <c r="I747" s="107"/>
    </row>
    <row r="748" spans="9:9" ht="13.2">
      <c r="I748" s="107"/>
    </row>
    <row r="749" spans="9:9" ht="13.2">
      <c r="I749" s="107"/>
    </row>
    <row r="750" spans="9:9" ht="13.2">
      <c r="I750" s="107"/>
    </row>
    <row r="751" spans="9:9" ht="13.2">
      <c r="I751" s="107"/>
    </row>
    <row r="752" spans="9:9" ht="13.2">
      <c r="I752" s="107"/>
    </row>
    <row r="753" spans="9:9" ht="13.2">
      <c r="I753" s="107"/>
    </row>
    <row r="754" spans="9:9" ht="13.2">
      <c r="I754" s="107"/>
    </row>
    <row r="755" spans="9:9" ht="13.2">
      <c r="I755" s="107"/>
    </row>
    <row r="756" spans="9:9" ht="13.2">
      <c r="I756" s="107"/>
    </row>
    <row r="757" spans="9:9" ht="13.2">
      <c r="I757" s="107"/>
    </row>
    <row r="758" spans="9:9" ht="13.2">
      <c r="I758" s="107"/>
    </row>
    <row r="759" spans="9:9" ht="13.2">
      <c r="I759" s="107"/>
    </row>
    <row r="760" spans="9:9" ht="13.2">
      <c r="I760" s="107"/>
    </row>
    <row r="761" spans="9:9" ht="13.2">
      <c r="I761" s="107"/>
    </row>
    <row r="762" spans="9:9" ht="13.2">
      <c r="I762" s="107"/>
    </row>
    <row r="763" spans="9:9" ht="13.2">
      <c r="I763" s="107"/>
    </row>
    <row r="764" spans="9:9" ht="13.2">
      <c r="I764" s="107"/>
    </row>
    <row r="765" spans="9:9" ht="13.2">
      <c r="I765" s="107"/>
    </row>
    <row r="766" spans="9:9" ht="13.2">
      <c r="I766" s="107"/>
    </row>
    <row r="767" spans="9:9" ht="13.2">
      <c r="I767" s="107"/>
    </row>
    <row r="768" spans="9:9" ht="13.2">
      <c r="I768" s="107"/>
    </row>
    <row r="769" spans="9:9" ht="13.2">
      <c r="I769" s="107"/>
    </row>
    <row r="770" spans="9:9" ht="13.2">
      <c r="I770" s="107"/>
    </row>
    <row r="771" spans="9:9" ht="13.2">
      <c r="I771" s="107"/>
    </row>
    <row r="772" spans="9:9" ht="13.2">
      <c r="I772" s="107"/>
    </row>
    <row r="773" spans="9:9" ht="13.2">
      <c r="I773" s="107"/>
    </row>
    <row r="774" spans="9:9" ht="13.2">
      <c r="I774" s="107"/>
    </row>
    <row r="775" spans="9:9" ht="13.2">
      <c r="I775" s="107"/>
    </row>
    <row r="776" spans="9:9" ht="13.2">
      <c r="I776" s="107"/>
    </row>
    <row r="777" spans="9:9" ht="13.2">
      <c r="I777" s="107"/>
    </row>
    <row r="778" spans="9:9" ht="13.2">
      <c r="I778" s="107"/>
    </row>
    <row r="779" spans="9:9" ht="13.2">
      <c r="I779" s="107"/>
    </row>
    <row r="780" spans="9:9" ht="13.2">
      <c r="I780" s="107"/>
    </row>
    <row r="781" spans="9:9" ht="13.2">
      <c r="I781" s="107"/>
    </row>
    <row r="782" spans="9:9" ht="13.2">
      <c r="I782" s="107"/>
    </row>
    <row r="783" spans="9:9" ht="13.2">
      <c r="I783" s="107"/>
    </row>
    <row r="784" spans="9:9" ht="13.2">
      <c r="I784" s="107"/>
    </row>
    <row r="785" spans="9:9" ht="13.2">
      <c r="I785" s="107"/>
    </row>
    <row r="786" spans="9:9" ht="13.2">
      <c r="I786" s="107"/>
    </row>
    <row r="787" spans="9:9" ht="13.2">
      <c r="I787" s="107"/>
    </row>
    <row r="788" spans="9:9" ht="13.2">
      <c r="I788" s="107"/>
    </row>
    <row r="789" spans="9:9" ht="13.2">
      <c r="I789" s="107"/>
    </row>
    <row r="790" spans="9:9" ht="13.2">
      <c r="I790" s="107"/>
    </row>
    <row r="791" spans="9:9" ht="13.2">
      <c r="I791" s="107"/>
    </row>
    <row r="792" spans="9:9" ht="13.2">
      <c r="I792" s="107"/>
    </row>
    <row r="793" spans="9:9" ht="13.2">
      <c r="I793" s="107"/>
    </row>
    <row r="794" spans="9:9" ht="13.2">
      <c r="I794" s="107"/>
    </row>
    <row r="795" spans="9:9" ht="13.2">
      <c r="I795" s="107"/>
    </row>
    <row r="796" spans="9:9" ht="13.2">
      <c r="I796" s="107"/>
    </row>
    <row r="797" spans="9:9" ht="13.2">
      <c r="I797" s="107"/>
    </row>
    <row r="798" spans="9:9" ht="13.2">
      <c r="I798" s="107"/>
    </row>
    <row r="799" spans="9:9" ht="13.2">
      <c r="I799" s="107"/>
    </row>
    <row r="800" spans="9:9" ht="13.2">
      <c r="I800" s="107"/>
    </row>
    <row r="801" spans="9:9" ht="13.2">
      <c r="I801" s="107"/>
    </row>
    <row r="802" spans="9:9" ht="13.2">
      <c r="I802" s="107"/>
    </row>
    <row r="803" spans="9:9" ht="13.2">
      <c r="I803" s="107"/>
    </row>
    <row r="804" spans="9:9" ht="13.2">
      <c r="I804" s="107"/>
    </row>
    <row r="805" spans="9:9" ht="13.2">
      <c r="I805" s="107"/>
    </row>
    <row r="806" spans="9:9" ht="13.2">
      <c r="I806" s="107"/>
    </row>
    <row r="807" spans="9:9" ht="13.2">
      <c r="I807" s="107"/>
    </row>
    <row r="808" spans="9:9" ht="13.2">
      <c r="I808" s="107"/>
    </row>
    <row r="809" spans="9:9" ht="13.2">
      <c r="I809" s="107"/>
    </row>
    <row r="810" spans="9:9" ht="13.2">
      <c r="I810" s="107"/>
    </row>
    <row r="811" spans="9:9" ht="13.2">
      <c r="I811" s="107"/>
    </row>
    <row r="812" spans="9:9" ht="13.2">
      <c r="I812" s="107"/>
    </row>
    <row r="813" spans="9:9" ht="13.2">
      <c r="I813" s="107"/>
    </row>
    <row r="814" spans="9:9" ht="13.2">
      <c r="I814" s="107"/>
    </row>
    <row r="815" spans="9:9" ht="13.2">
      <c r="I815" s="107"/>
    </row>
    <row r="816" spans="9:9" ht="13.2">
      <c r="I816" s="107"/>
    </row>
    <row r="817" spans="9:9" ht="13.2">
      <c r="I817" s="107"/>
    </row>
    <row r="818" spans="9:9" ht="13.2">
      <c r="I818" s="107"/>
    </row>
    <row r="819" spans="9:9" ht="13.2">
      <c r="I819" s="107"/>
    </row>
    <row r="820" spans="9:9" ht="13.2">
      <c r="I820" s="107"/>
    </row>
    <row r="821" spans="9:9" ht="13.2">
      <c r="I821" s="107"/>
    </row>
    <row r="822" spans="9:9" ht="13.2">
      <c r="I822" s="107"/>
    </row>
    <row r="823" spans="9:9" ht="13.2">
      <c r="I823" s="107"/>
    </row>
    <row r="824" spans="9:9" ht="13.2">
      <c r="I824" s="107"/>
    </row>
    <row r="825" spans="9:9" ht="13.2">
      <c r="I825" s="107"/>
    </row>
    <row r="826" spans="9:9" ht="13.2">
      <c r="I826" s="107"/>
    </row>
    <row r="827" spans="9:9" ht="13.2">
      <c r="I827" s="107"/>
    </row>
    <row r="828" spans="9:9" ht="13.2">
      <c r="I828" s="107"/>
    </row>
    <row r="829" spans="9:9" ht="13.2">
      <c r="I829" s="107"/>
    </row>
    <row r="830" spans="9:9" ht="13.2">
      <c r="I830" s="107"/>
    </row>
    <row r="831" spans="9:9" ht="13.2">
      <c r="I831" s="107"/>
    </row>
    <row r="832" spans="9:9" ht="13.2">
      <c r="I832" s="107"/>
    </row>
    <row r="833" spans="9:9" ht="13.2">
      <c r="I833" s="107"/>
    </row>
    <row r="834" spans="9:9" ht="13.2">
      <c r="I834" s="107"/>
    </row>
    <row r="835" spans="9:9" ht="13.2">
      <c r="I835" s="107"/>
    </row>
    <row r="836" spans="9:9" ht="13.2">
      <c r="I836" s="107"/>
    </row>
    <row r="837" spans="9:9" ht="13.2">
      <c r="I837" s="107"/>
    </row>
    <row r="838" spans="9:9" ht="13.2">
      <c r="I838" s="107"/>
    </row>
    <row r="839" spans="9:9" ht="13.2">
      <c r="I839" s="107"/>
    </row>
    <row r="840" spans="9:9" ht="13.2">
      <c r="I840" s="107"/>
    </row>
    <row r="841" spans="9:9" ht="13.2">
      <c r="I841" s="107"/>
    </row>
    <row r="842" spans="9:9" ht="13.2">
      <c r="I842" s="107"/>
    </row>
    <row r="843" spans="9:9" ht="13.2">
      <c r="I843" s="107"/>
    </row>
    <row r="844" spans="9:9" ht="13.2">
      <c r="I844" s="107"/>
    </row>
    <row r="845" spans="9:9" ht="13.2">
      <c r="I845" s="107"/>
    </row>
    <row r="846" spans="9:9" ht="13.2">
      <c r="I846" s="107"/>
    </row>
    <row r="847" spans="9:9" ht="13.2">
      <c r="I847" s="107"/>
    </row>
    <row r="848" spans="9:9" ht="13.2">
      <c r="I848" s="107"/>
    </row>
    <row r="849" spans="9:9" ht="13.2">
      <c r="I849" s="107"/>
    </row>
    <row r="850" spans="9:9" ht="13.2">
      <c r="I850" s="107"/>
    </row>
    <row r="851" spans="9:9" ht="13.2">
      <c r="I851" s="107"/>
    </row>
    <row r="852" spans="9:9" ht="13.2">
      <c r="I852" s="107"/>
    </row>
    <row r="853" spans="9:9" ht="13.2">
      <c r="I853" s="107"/>
    </row>
    <row r="854" spans="9:9" ht="13.2">
      <c r="I854" s="107"/>
    </row>
    <row r="855" spans="9:9" ht="13.2">
      <c r="I855" s="107"/>
    </row>
    <row r="856" spans="9:9" ht="13.2">
      <c r="I856" s="107"/>
    </row>
    <row r="857" spans="9:9" ht="13.2">
      <c r="I857" s="107"/>
    </row>
    <row r="858" spans="9:9" ht="13.2">
      <c r="I858" s="107"/>
    </row>
    <row r="859" spans="9:9" ht="13.2">
      <c r="I859" s="107"/>
    </row>
    <row r="860" spans="9:9" ht="13.2">
      <c r="I860" s="107"/>
    </row>
    <row r="861" spans="9:9" ht="13.2">
      <c r="I861" s="107"/>
    </row>
    <row r="862" spans="9:9" ht="13.2">
      <c r="I862" s="107"/>
    </row>
    <row r="863" spans="9:9" ht="13.2">
      <c r="I863" s="107"/>
    </row>
    <row r="864" spans="9:9" ht="13.2">
      <c r="I864" s="107"/>
    </row>
    <row r="865" spans="9:9" ht="13.2">
      <c r="I865" s="107"/>
    </row>
    <row r="866" spans="9:9" ht="13.2">
      <c r="I866" s="107"/>
    </row>
    <row r="867" spans="9:9" ht="13.2">
      <c r="I867" s="107"/>
    </row>
    <row r="868" spans="9:9" ht="13.2">
      <c r="I868" s="107"/>
    </row>
    <row r="869" spans="9:9" ht="13.2">
      <c r="I869" s="107"/>
    </row>
    <row r="870" spans="9:9" ht="13.2">
      <c r="I870" s="107"/>
    </row>
    <row r="871" spans="9:9" ht="13.2">
      <c r="I871" s="107"/>
    </row>
    <row r="872" spans="9:9" ht="13.2">
      <c r="I872" s="107"/>
    </row>
    <row r="873" spans="9:9" ht="13.2">
      <c r="I873" s="107"/>
    </row>
    <row r="874" spans="9:9" ht="13.2">
      <c r="I874" s="107"/>
    </row>
    <row r="875" spans="9:9" ht="13.2">
      <c r="I875" s="107"/>
    </row>
    <row r="876" spans="9:9" ht="13.2">
      <c r="I876" s="107"/>
    </row>
    <row r="877" spans="9:9" ht="13.2">
      <c r="I877" s="107"/>
    </row>
    <row r="878" spans="9:9" ht="13.2">
      <c r="I878" s="107"/>
    </row>
    <row r="879" spans="9:9" ht="13.2">
      <c r="I879" s="107"/>
    </row>
    <row r="880" spans="9:9" ht="13.2">
      <c r="I880" s="107"/>
    </row>
    <row r="881" spans="9:9" ht="13.2">
      <c r="I881" s="107"/>
    </row>
    <row r="882" spans="9:9" ht="13.2">
      <c r="I882" s="107"/>
    </row>
    <row r="883" spans="9:9" ht="13.2">
      <c r="I883" s="107"/>
    </row>
    <row r="884" spans="9:9" ht="13.2">
      <c r="I884" s="107"/>
    </row>
    <row r="885" spans="9:9" ht="13.2">
      <c r="I885" s="107"/>
    </row>
    <row r="886" spans="9:9" ht="13.2">
      <c r="I886" s="107"/>
    </row>
    <row r="887" spans="9:9" ht="13.2">
      <c r="I887" s="107"/>
    </row>
    <row r="888" spans="9:9" ht="13.2">
      <c r="I888" s="107"/>
    </row>
    <row r="889" spans="9:9" ht="13.2">
      <c r="I889" s="107"/>
    </row>
    <row r="890" spans="9:9" ht="13.2">
      <c r="I890" s="107"/>
    </row>
    <row r="891" spans="9:9" ht="13.2">
      <c r="I891" s="107"/>
    </row>
    <row r="892" spans="9:9" ht="13.2">
      <c r="I892" s="107"/>
    </row>
    <row r="893" spans="9:9" ht="13.2">
      <c r="I893" s="107"/>
    </row>
    <row r="894" spans="9:9" ht="13.2">
      <c r="I894" s="107"/>
    </row>
    <row r="895" spans="9:9" ht="13.2">
      <c r="I895" s="107"/>
    </row>
    <row r="896" spans="9:9" ht="13.2">
      <c r="I896" s="107"/>
    </row>
    <row r="897" spans="9:9" ht="13.2">
      <c r="I897" s="107"/>
    </row>
    <row r="898" spans="9:9" ht="13.2">
      <c r="I898" s="107"/>
    </row>
    <row r="899" spans="9:9" ht="13.2">
      <c r="I899" s="107"/>
    </row>
    <row r="900" spans="9:9" ht="13.2">
      <c r="I900" s="107"/>
    </row>
    <row r="901" spans="9:9" ht="13.2">
      <c r="I901" s="107"/>
    </row>
    <row r="902" spans="9:9" ht="13.2">
      <c r="I902" s="107"/>
    </row>
    <row r="903" spans="9:9" ht="13.2">
      <c r="I903" s="107"/>
    </row>
    <row r="904" spans="9:9" ht="13.2">
      <c r="I904" s="107"/>
    </row>
    <row r="905" spans="9:9" ht="13.2">
      <c r="I905" s="107"/>
    </row>
    <row r="906" spans="9:9" ht="13.2">
      <c r="I906" s="107"/>
    </row>
    <row r="907" spans="9:9" ht="13.2">
      <c r="I907" s="107"/>
    </row>
    <row r="908" spans="9:9" ht="13.2">
      <c r="I908" s="107"/>
    </row>
    <row r="909" spans="9:9" ht="13.2">
      <c r="I909" s="107"/>
    </row>
    <row r="910" spans="9:9" ht="13.2">
      <c r="I910" s="107"/>
    </row>
    <row r="911" spans="9:9" ht="13.2">
      <c r="I911" s="107"/>
    </row>
    <row r="912" spans="9:9" ht="13.2">
      <c r="I912" s="107"/>
    </row>
    <row r="913" spans="9:9" ht="13.2">
      <c r="I913" s="107"/>
    </row>
    <row r="914" spans="9:9" ht="13.2">
      <c r="I914" s="107"/>
    </row>
    <row r="915" spans="9:9" ht="13.2">
      <c r="I915" s="107"/>
    </row>
    <row r="916" spans="9:9" ht="13.2">
      <c r="I916" s="107"/>
    </row>
    <row r="917" spans="9:9" ht="13.2">
      <c r="I917" s="107"/>
    </row>
    <row r="918" spans="9:9" ht="13.2">
      <c r="I918" s="107"/>
    </row>
    <row r="919" spans="9:9" ht="13.2">
      <c r="I919" s="107"/>
    </row>
    <row r="920" spans="9:9" ht="13.2">
      <c r="I920" s="107"/>
    </row>
    <row r="921" spans="9:9" ht="13.2">
      <c r="I921" s="107"/>
    </row>
    <row r="922" spans="9:9" ht="13.2">
      <c r="I922" s="107"/>
    </row>
    <row r="923" spans="9:9" ht="13.2">
      <c r="I923" s="107"/>
    </row>
    <row r="924" spans="9:9" ht="13.2">
      <c r="I924" s="107"/>
    </row>
    <row r="925" spans="9:9" ht="13.2">
      <c r="I925" s="107"/>
    </row>
    <row r="926" spans="9:9" ht="13.2">
      <c r="I926" s="107"/>
    </row>
    <row r="927" spans="9:9" ht="13.2">
      <c r="I927" s="107"/>
    </row>
    <row r="928" spans="9:9" ht="13.2">
      <c r="I928" s="107"/>
    </row>
    <row r="929" spans="9:9" ht="13.2">
      <c r="I929" s="107"/>
    </row>
    <row r="930" spans="9:9" ht="13.2">
      <c r="I930" s="107"/>
    </row>
    <row r="931" spans="9:9" ht="13.2">
      <c r="I931" s="107"/>
    </row>
    <row r="932" spans="9:9" ht="13.2">
      <c r="I932" s="107"/>
    </row>
    <row r="933" spans="9:9" ht="13.2">
      <c r="I933" s="107"/>
    </row>
    <row r="934" spans="9:9" ht="13.2">
      <c r="I934" s="107"/>
    </row>
    <row r="935" spans="9:9" ht="13.2">
      <c r="I935" s="107"/>
    </row>
    <row r="936" spans="9:9" ht="13.2">
      <c r="I936" s="107"/>
    </row>
    <row r="937" spans="9:9" ht="13.2">
      <c r="I937" s="107"/>
    </row>
    <row r="938" spans="9:9" ht="13.2">
      <c r="I938" s="107"/>
    </row>
    <row r="939" spans="9:9" ht="13.2">
      <c r="I939" s="107"/>
    </row>
    <row r="940" spans="9:9" ht="13.2">
      <c r="I940" s="107"/>
    </row>
    <row r="941" spans="9:9" ht="13.2">
      <c r="I941" s="107"/>
    </row>
    <row r="942" spans="9:9" ht="13.2">
      <c r="I942" s="107"/>
    </row>
    <row r="943" spans="9:9" ht="13.2">
      <c r="I943" s="107"/>
    </row>
    <row r="944" spans="9:9" ht="13.2">
      <c r="I944" s="107"/>
    </row>
    <row r="945" spans="9:9" ht="13.2">
      <c r="I945" s="107"/>
    </row>
    <row r="946" spans="9:9" ht="13.2">
      <c r="I946" s="107"/>
    </row>
    <row r="947" spans="9:9" ht="13.2">
      <c r="I947" s="107"/>
    </row>
    <row r="948" spans="9:9" ht="13.2">
      <c r="I948" s="107"/>
    </row>
    <row r="949" spans="9:9" ht="13.2">
      <c r="I949" s="107"/>
    </row>
    <row r="950" spans="9:9" ht="13.2">
      <c r="I950" s="107"/>
    </row>
    <row r="951" spans="9:9" ht="13.2">
      <c r="I951" s="107"/>
    </row>
    <row r="952" spans="9:9" ht="13.2">
      <c r="I952" s="107"/>
    </row>
    <row r="953" spans="9:9" ht="13.2">
      <c r="I953" s="107"/>
    </row>
    <row r="954" spans="9:9" ht="13.2">
      <c r="I954" s="107"/>
    </row>
    <row r="955" spans="9:9" ht="13.2">
      <c r="I955" s="107"/>
    </row>
    <row r="956" spans="9:9" ht="13.2">
      <c r="I956" s="107"/>
    </row>
    <row r="957" spans="9:9" ht="13.2">
      <c r="I957" s="107"/>
    </row>
    <row r="958" spans="9:9" ht="13.2">
      <c r="I958" s="107"/>
    </row>
    <row r="959" spans="9:9" ht="13.2">
      <c r="I959" s="107"/>
    </row>
    <row r="960" spans="9:9" ht="13.2">
      <c r="I960" s="107"/>
    </row>
    <row r="961" spans="9:9" ht="13.2">
      <c r="I961" s="107"/>
    </row>
    <row r="962" spans="9:9" ht="13.2">
      <c r="I962" s="107"/>
    </row>
    <row r="963" spans="9:9" ht="13.2">
      <c r="I963" s="107"/>
    </row>
    <row r="964" spans="9:9" ht="13.2">
      <c r="I964" s="107"/>
    </row>
    <row r="965" spans="9:9" ht="13.2">
      <c r="I965" s="107"/>
    </row>
    <row r="966" spans="9:9" ht="13.2">
      <c r="I966" s="107"/>
    </row>
    <row r="967" spans="9:9" ht="13.2">
      <c r="I967" s="107"/>
    </row>
    <row r="968" spans="9:9" ht="13.2">
      <c r="I968" s="107"/>
    </row>
    <row r="969" spans="9:9" ht="13.2">
      <c r="I969" s="107"/>
    </row>
    <row r="970" spans="9:9" ht="13.2">
      <c r="I970" s="107"/>
    </row>
    <row r="971" spans="9:9" ht="13.2">
      <c r="I971" s="107"/>
    </row>
    <row r="972" spans="9:9" ht="13.2">
      <c r="I972" s="107"/>
    </row>
    <row r="973" spans="9:9" ht="13.2">
      <c r="I973" s="107"/>
    </row>
    <row r="974" spans="9:9" ht="13.2">
      <c r="I974" s="107"/>
    </row>
    <row r="975" spans="9:9" ht="13.2">
      <c r="I975" s="107"/>
    </row>
    <row r="976" spans="9:9" ht="13.2">
      <c r="I976" s="107"/>
    </row>
    <row r="977" spans="9:9" ht="13.2">
      <c r="I977" s="107"/>
    </row>
    <row r="978" spans="9:9" ht="13.2">
      <c r="I978" s="107"/>
    </row>
    <row r="979" spans="9:9" ht="13.2">
      <c r="I979" s="107"/>
    </row>
    <row r="980" spans="9:9" ht="13.2">
      <c r="I980" s="107"/>
    </row>
    <row r="981" spans="9:9" ht="13.2">
      <c r="I981" s="107"/>
    </row>
    <row r="982" spans="9:9" ht="13.2">
      <c r="I982" s="107"/>
    </row>
    <row r="983" spans="9:9" ht="13.2">
      <c r="I983" s="107"/>
    </row>
    <row r="984" spans="9:9" ht="13.2">
      <c r="I984" s="107"/>
    </row>
    <row r="985" spans="9:9" ht="13.2">
      <c r="I985" s="107"/>
    </row>
    <row r="986" spans="9:9" ht="13.2">
      <c r="I986" s="107"/>
    </row>
    <row r="987" spans="9:9" ht="13.2">
      <c r="I987" s="107"/>
    </row>
    <row r="988" spans="9:9" ht="13.2">
      <c r="I988" s="107"/>
    </row>
    <row r="989" spans="9:9" ht="13.2">
      <c r="I989" s="107"/>
    </row>
    <row r="990" spans="9:9" ht="13.2">
      <c r="I990" s="107"/>
    </row>
    <row r="991" spans="9:9" ht="13.2">
      <c r="I991" s="107"/>
    </row>
    <row r="992" spans="9:9" ht="13.2">
      <c r="I992" s="107"/>
    </row>
    <row r="993" spans="9:9" ht="13.2">
      <c r="I993" s="107"/>
    </row>
    <row r="994" spans="9:9" ht="13.2">
      <c r="I994" s="107"/>
    </row>
    <row r="995" spans="9:9" ht="13.2">
      <c r="I995" s="107"/>
    </row>
    <row r="996" spans="9:9" ht="13.2">
      <c r="I996" s="107"/>
    </row>
    <row r="997" spans="9:9" ht="13.2">
      <c r="I997" s="107"/>
    </row>
    <row r="998" spans="9:9" ht="13.2">
      <c r="I998" s="107"/>
    </row>
    <row r="999" spans="9:9" ht="13.2">
      <c r="I999" s="107"/>
    </row>
    <row r="1000" spans="9:9" ht="13.2">
      <c r="I1000" s="107"/>
    </row>
    <row r="1001" spans="9:9" ht="13.2">
      <c r="I1001" s="107"/>
    </row>
  </sheetData>
  <mergeCells count="2">
    <mergeCell ref="A1:I1"/>
    <mergeCell ref="B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Page daccueil</vt:lpstr>
      <vt:lpstr>Bases essentielles</vt:lpstr>
      <vt:lpstr>Diagramme à bandes</vt:lpstr>
      <vt:lpstr>Diagramme à ligne brisée</vt:lpstr>
      <vt:lpstr>Diagramme circulaire</vt:lpstr>
      <vt:lpstr>Pictogrammes</vt:lpstr>
      <vt:lpstr>Histogramme</vt:lpstr>
      <vt:lpstr>Formulaires</vt:lpstr>
      <vt:lpstr>Arithmétique (tableau de numéra</vt:lpstr>
      <vt:lpstr>Arithmétique (énoncé = expressi</vt:lpstr>
      <vt:lpstr>Arithmétique (projet de factura</vt:lpstr>
      <vt:lpstr>Géométrie primaire</vt:lpstr>
      <vt:lpstr>Géométrie secondaire</vt:lpstr>
      <vt:lpstr>Probabilités - Somme de 2 dés</vt:lpstr>
      <vt:lpstr>Probabilités - Espérance mathém</vt:lpstr>
      <vt:lpstr>Calculs statistiques</vt:lpstr>
      <vt:lpstr>Mathématiques financières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Stéphanie Rioux</cp:lastModifiedBy>
  <dcterms:modified xsi:type="dcterms:W3CDTF">2023-04-03T16:35:30Z</dcterms:modified>
</cp:coreProperties>
</file>